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showInkAnnotation="0"/>
  <mc:AlternateContent xmlns:mc="http://schemas.openxmlformats.org/markup-compatibility/2006">
    <mc:Choice Requires="x15">
      <x15ac:absPath xmlns:x15ac="http://schemas.microsoft.com/office/spreadsheetml/2010/11/ac" url="F:\Dropbox\SCED\1601_IÖB-Tool-II\"/>
    </mc:Choice>
  </mc:AlternateContent>
  <bookViews>
    <workbookView xWindow="240" yWindow="15" windowWidth="19440" windowHeight="11760" tabRatio="754"/>
  </bookViews>
  <sheets>
    <sheet name="ANLEITUNG" sheetId="2" r:id="rId1"/>
    <sheet name="ALLGEMEINES" sheetId="3" r:id="rId2"/>
    <sheet name="JURY" sheetId="17" r:id="rId3"/>
    <sheet name="KRITERIEN" sheetId="4" r:id="rId4"/>
    <sheet name="ANGEBOT" sheetId="18" r:id="rId5"/>
    <sheet name="KRITERIENBOGEN" sheetId="22" r:id="rId6"/>
    <sheet name="BEWERTUNGSBOGEN" sheetId="5" r:id="rId7"/>
    <sheet name="BEWERTUNGEN" sheetId="19" r:id="rId8"/>
    <sheet name="ERGEBNISSE" sheetId="21" r:id="rId9"/>
  </sheets>
  <definedNames>
    <definedName name="_xlnm.Print_Area" localSheetId="1">ALLGEMEINES!$A$1:$D$18</definedName>
    <definedName name="_xlnm.Print_Area" localSheetId="4">ANGEBOT!$A$1:$D$19</definedName>
    <definedName name="_xlnm.Print_Area" localSheetId="0">ANLEITUNG!$A$1:$B$61</definedName>
    <definedName name="_xlnm.Print_Area" localSheetId="7">BEWERTUNGEN!$A$1:$R$58</definedName>
    <definedName name="_xlnm.Print_Area" localSheetId="6">BEWERTUNGSBOGEN!$A$1:$R$96</definedName>
    <definedName name="_xlnm.Print_Area" localSheetId="8">ERGEBNISSE!$A$1:$F$23</definedName>
    <definedName name="_xlnm.Print_Area" localSheetId="2">JURY!$A$1:$D$22</definedName>
    <definedName name="_xlnm.Print_Area" localSheetId="3">KRITERIEN!$A$1:$E$105</definedName>
    <definedName name="_xlnm.Print_Area" localSheetId="5">KRITERIENBOGEN!$A$1:$R$90</definedName>
    <definedName name="_xlnm.Print_Titles" localSheetId="1">ALLGEMEINES!$1:$1</definedName>
    <definedName name="_xlnm.Print_Titles" localSheetId="4">ANGEBOT!$1:$1</definedName>
    <definedName name="_xlnm.Print_Titles" localSheetId="0">ANLEITUNG!$1:$1</definedName>
    <definedName name="_xlnm.Print_Titles" localSheetId="7">BEWERTUNGEN!$1:$2</definedName>
    <definedName name="_xlnm.Print_Titles" localSheetId="8">ERGEBNISSE!$1:$1</definedName>
    <definedName name="_xlnm.Print_Titles" localSheetId="2">JURY!$1:$1</definedName>
    <definedName name="_xlnm.Print_Titles" localSheetId="3">KRITERIEN!$1:$1</definedName>
    <definedName name="Einreichobjekte" localSheetId="4">ANGEBOT!#REF!</definedName>
    <definedName name="Einreichobjekte" localSheetId="7">ALLGEMEINES!#REF!</definedName>
    <definedName name="Einreichobjekte" localSheetId="8">ALLGEMEINES!#REF!</definedName>
    <definedName name="Einreichobjekte" localSheetId="2">JURY!#REF!</definedName>
    <definedName name="Einreichobjekte" localSheetId="5">ALLGEMEINES!#REF!</definedName>
    <definedName name="Einreichobjekte">ALLGEMEINES!#REF!</definedName>
    <definedName name="JurorInnen" localSheetId="4">ANGEBOT!#REF!</definedName>
    <definedName name="JurorInnen" localSheetId="7">ALLGEMEINES!#REF!</definedName>
    <definedName name="JurorInnen" localSheetId="8">ALLGEMEINES!#REF!</definedName>
    <definedName name="JurorInnen" localSheetId="2">JURY!$B$12:$C$21</definedName>
    <definedName name="JurorInnen" localSheetId="5">ALLGEMEINES!#REF!</definedName>
    <definedName name="JurorInnen">ALLGEMEINES!#REF!</definedName>
  </definedNames>
  <calcPr calcId="171027"/>
</workbook>
</file>

<file path=xl/calcChain.xml><?xml version="1.0" encoding="utf-8"?>
<calcChain xmlns="http://schemas.openxmlformats.org/spreadsheetml/2006/main">
  <c r="M10" i="19" l="1"/>
  <c r="R10" i="19" s="1"/>
  <c r="N10" i="19"/>
  <c r="U10" i="19" s="1"/>
  <c r="O10" i="19"/>
  <c r="P10" i="19"/>
  <c r="Q10" i="19"/>
  <c r="V10" i="19"/>
  <c r="M11" i="19"/>
  <c r="N11" i="19"/>
  <c r="U11" i="19" s="1"/>
  <c r="O11" i="19"/>
  <c r="P11" i="19"/>
  <c r="Q11" i="19"/>
  <c r="R11" i="19"/>
  <c r="M12" i="19"/>
  <c r="R12" i="19" s="1"/>
  <c r="N12" i="19"/>
  <c r="U12" i="19" s="1"/>
  <c r="O12" i="19"/>
  <c r="P12" i="19"/>
  <c r="Q12" i="19"/>
  <c r="T12" i="19"/>
  <c r="M13" i="19"/>
  <c r="N13" i="19"/>
  <c r="V13" i="19" s="1"/>
  <c r="O13" i="19"/>
  <c r="P13" i="19"/>
  <c r="Q13" i="19"/>
  <c r="R13" i="19"/>
  <c r="M14" i="19"/>
  <c r="N14" i="19"/>
  <c r="V14" i="19" s="1"/>
  <c r="O14" i="19"/>
  <c r="P14" i="19"/>
  <c r="Q14" i="19"/>
  <c r="R14" i="19"/>
  <c r="M15" i="19"/>
  <c r="R15" i="19" s="1"/>
  <c r="N15" i="19"/>
  <c r="U15" i="19" s="1"/>
  <c r="O15" i="19"/>
  <c r="P15" i="19"/>
  <c r="Q15" i="19"/>
  <c r="M16" i="19"/>
  <c r="R16" i="19" s="1"/>
  <c r="N16" i="19"/>
  <c r="V16" i="19" s="1"/>
  <c r="O16" i="19"/>
  <c r="P16" i="19"/>
  <c r="Q16" i="19"/>
  <c r="T16" i="19"/>
  <c r="U16" i="19"/>
  <c r="M17" i="19"/>
  <c r="R17" i="19" s="1"/>
  <c r="N17" i="19"/>
  <c r="V17" i="19" s="1"/>
  <c r="O17" i="19"/>
  <c r="P17" i="19"/>
  <c r="Q17" i="19"/>
  <c r="T17" i="19"/>
  <c r="M18" i="19"/>
  <c r="R18" i="19" s="1"/>
  <c r="N18" i="19"/>
  <c r="V18" i="19" s="1"/>
  <c r="O18" i="19"/>
  <c r="P18" i="19"/>
  <c r="Q18" i="19"/>
  <c r="T18" i="19"/>
  <c r="M19" i="19"/>
  <c r="N19" i="19"/>
  <c r="U19" i="19" s="1"/>
  <c r="O19" i="19"/>
  <c r="P19" i="19"/>
  <c r="Q19" i="19"/>
  <c r="R19" i="19"/>
  <c r="M20" i="19"/>
  <c r="R20" i="19" s="1"/>
  <c r="N20" i="19"/>
  <c r="U20" i="19" s="1"/>
  <c r="O20" i="19"/>
  <c r="P20" i="19"/>
  <c r="Q20" i="19"/>
  <c r="T20" i="19"/>
  <c r="V20" i="19"/>
  <c r="M21" i="19"/>
  <c r="R21" i="19" s="1"/>
  <c r="N21" i="19"/>
  <c r="V21" i="19" s="1"/>
  <c r="O21" i="19"/>
  <c r="P21" i="19"/>
  <c r="Q21" i="19"/>
  <c r="U21" i="19"/>
  <c r="M22" i="19"/>
  <c r="N22" i="19"/>
  <c r="V22" i="19" s="1"/>
  <c r="O22" i="19"/>
  <c r="P22" i="19"/>
  <c r="Q22" i="19"/>
  <c r="R22" i="19"/>
  <c r="M23" i="19"/>
  <c r="R23" i="19" s="1"/>
  <c r="N23" i="19"/>
  <c r="U23" i="19" s="1"/>
  <c r="O23" i="19"/>
  <c r="P23" i="19"/>
  <c r="Q23" i="19"/>
  <c r="M24" i="19"/>
  <c r="R24" i="19" s="1"/>
  <c r="N24" i="19"/>
  <c r="V24" i="19" s="1"/>
  <c r="O24" i="19"/>
  <c r="P24" i="19"/>
  <c r="Q24" i="19"/>
  <c r="T24" i="19"/>
  <c r="U24" i="19"/>
  <c r="M25" i="19"/>
  <c r="R25" i="19" s="1"/>
  <c r="N25" i="19"/>
  <c r="V25" i="19" s="1"/>
  <c r="O25" i="19"/>
  <c r="P25" i="19"/>
  <c r="Q25" i="19"/>
  <c r="T25" i="19"/>
  <c r="U25" i="19"/>
  <c r="M26" i="19"/>
  <c r="R26" i="19" s="1"/>
  <c r="N26" i="19"/>
  <c r="V26" i="19" s="1"/>
  <c r="O26" i="19"/>
  <c r="P26" i="19"/>
  <c r="Q26" i="19"/>
  <c r="T26" i="19"/>
  <c r="M27" i="19"/>
  <c r="N27" i="19"/>
  <c r="U27" i="19" s="1"/>
  <c r="O27" i="19"/>
  <c r="P27" i="19"/>
  <c r="Q27" i="19"/>
  <c r="R27" i="19"/>
  <c r="M28" i="19"/>
  <c r="R28" i="19" s="1"/>
  <c r="N28" i="19"/>
  <c r="U28" i="19" s="1"/>
  <c r="O28" i="19"/>
  <c r="P28" i="19"/>
  <c r="Q28" i="19"/>
  <c r="M29" i="19"/>
  <c r="R29" i="19" s="1"/>
  <c r="N29" i="19"/>
  <c r="V29" i="19" s="1"/>
  <c r="O29" i="19"/>
  <c r="P29" i="19"/>
  <c r="Q29" i="19"/>
  <c r="M30" i="19"/>
  <c r="R30" i="19" s="1"/>
  <c r="N30" i="19"/>
  <c r="U30" i="19" s="1"/>
  <c r="O30" i="19"/>
  <c r="P30" i="19"/>
  <c r="Q30" i="19"/>
  <c r="M31" i="19"/>
  <c r="R31" i="19" s="1"/>
  <c r="N31" i="19"/>
  <c r="U31" i="19" s="1"/>
  <c r="O31" i="19"/>
  <c r="P31" i="19"/>
  <c r="Q31" i="19"/>
  <c r="M32" i="19"/>
  <c r="R32" i="19" s="1"/>
  <c r="N32" i="19"/>
  <c r="V32" i="19" s="1"/>
  <c r="O32" i="19"/>
  <c r="P32" i="19"/>
  <c r="Q32" i="19"/>
  <c r="M33" i="19"/>
  <c r="R33" i="19" s="1"/>
  <c r="N33" i="19"/>
  <c r="V33" i="19" s="1"/>
  <c r="O33" i="19"/>
  <c r="P33" i="19"/>
  <c r="Q33" i="19"/>
  <c r="T33" i="19"/>
  <c r="M34" i="19"/>
  <c r="R34" i="19" s="1"/>
  <c r="N34" i="19"/>
  <c r="V34" i="19" s="1"/>
  <c r="O34" i="19"/>
  <c r="P34" i="19"/>
  <c r="Q34" i="19"/>
  <c r="T34" i="19"/>
  <c r="M35" i="19"/>
  <c r="N35" i="19"/>
  <c r="U35" i="19" s="1"/>
  <c r="O35" i="19"/>
  <c r="P35" i="19"/>
  <c r="Q35" i="19"/>
  <c r="R35" i="19"/>
  <c r="M36" i="19"/>
  <c r="R36" i="19" s="1"/>
  <c r="N36" i="19"/>
  <c r="U36" i="19" s="1"/>
  <c r="O36" i="19"/>
  <c r="P36" i="19"/>
  <c r="Q36" i="19"/>
  <c r="T36" i="19"/>
  <c r="V36" i="19"/>
  <c r="M37" i="19"/>
  <c r="N37" i="19"/>
  <c r="V37" i="19" s="1"/>
  <c r="O37" i="19"/>
  <c r="P37" i="19"/>
  <c r="Q37" i="19"/>
  <c r="R37" i="19"/>
  <c r="M38" i="19"/>
  <c r="N38" i="19"/>
  <c r="U38" i="19" s="1"/>
  <c r="O38" i="19"/>
  <c r="P38" i="19"/>
  <c r="Q38" i="19"/>
  <c r="R38" i="19"/>
  <c r="M39" i="19"/>
  <c r="R39" i="19" s="1"/>
  <c r="N39" i="19"/>
  <c r="V39" i="19" s="1"/>
  <c r="O39" i="19"/>
  <c r="P39" i="19"/>
  <c r="Q39" i="19"/>
  <c r="M40" i="19"/>
  <c r="R40" i="19" s="1"/>
  <c r="N40" i="19"/>
  <c r="O40" i="19"/>
  <c r="P40" i="19"/>
  <c r="Q40" i="19"/>
  <c r="T40" i="19"/>
  <c r="U40" i="19"/>
  <c r="V40" i="19"/>
  <c r="M41" i="19"/>
  <c r="R41" i="19" s="1"/>
  <c r="N41" i="19"/>
  <c r="V41" i="19" s="1"/>
  <c r="O41" i="19"/>
  <c r="P41" i="19"/>
  <c r="Q41" i="19"/>
  <c r="T41" i="19"/>
  <c r="U41" i="19"/>
  <c r="M42" i="19"/>
  <c r="R42" i="19" s="1"/>
  <c r="N42" i="19"/>
  <c r="U42" i="19" s="1"/>
  <c r="O42" i="19"/>
  <c r="P42" i="19"/>
  <c r="Q42" i="19"/>
  <c r="T42" i="19"/>
  <c r="M43" i="19"/>
  <c r="N43" i="19"/>
  <c r="V43" i="19" s="1"/>
  <c r="O43" i="19"/>
  <c r="P43" i="19"/>
  <c r="Q43" i="19"/>
  <c r="R43" i="19"/>
  <c r="M44" i="19"/>
  <c r="R44" i="19" s="1"/>
  <c r="N44" i="19"/>
  <c r="U44" i="19" s="1"/>
  <c r="O44" i="19"/>
  <c r="P44" i="19"/>
  <c r="Q44" i="19"/>
  <c r="M45" i="19"/>
  <c r="N45" i="19"/>
  <c r="V45" i="19" s="1"/>
  <c r="O45" i="19"/>
  <c r="P45" i="19"/>
  <c r="Q45" i="19"/>
  <c r="R45" i="19"/>
  <c r="M46" i="19"/>
  <c r="N46" i="19"/>
  <c r="V46" i="19" s="1"/>
  <c r="O46" i="19"/>
  <c r="P46" i="19"/>
  <c r="Q46" i="19"/>
  <c r="R46" i="19"/>
  <c r="M47" i="19"/>
  <c r="R47" i="19" s="1"/>
  <c r="N47" i="19"/>
  <c r="U47" i="19" s="1"/>
  <c r="O47" i="19"/>
  <c r="P47" i="19"/>
  <c r="Q47" i="19"/>
  <c r="M48" i="19"/>
  <c r="R48" i="19" s="1"/>
  <c r="N48" i="19"/>
  <c r="V48" i="19" s="1"/>
  <c r="O48" i="19"/>
  <c r="P48" i="19"/>
  <c r="Q48" i="19"/>
  <c r="T48" i="19"/>
  <c r="U48" i="19"/>
  <c r="M49" i="19"/>
  <c r="R49" i="19" s="1"/>
  <c r="N49" i="19"/>
  <c r="V49" i="19" s="1"/>
  <c r="O49" i="19"/>
  <c r="P49" i="19"/>
  <c r="Q49" i="19"/>
  <c r="T49" i="19"/>
  <c r="M50" i="19"/>
  <c r="R50" i="19" s="1"/>
  <c r="N50" i="19"/>
  <c r="V50" i="19" s="1"/>
  <c r="O50" i="19"/>
  <c r="P50" i="19"/>
  <c r="Q50" i="19"/>
  <c r="T50" i="19"/>
  <c r="M51" i="19"/>
  <c r="N51" i="19"/>
  <c r="U51" i="19" s="1"/>
  <c r="O51" i="19"/>
  <c r="P51" i="19"/>
  <c r="Q51" i="19"/>
  <c r="R51" i="19"/>
  <c r="M52" i="19"/>
  <c r="R52" i="19" s="1"/>
  <c r="N52" i="19"/>
  <c r="U52" i="19" s="1"/>
  <c r="O52" i="19"/>
  <c r="P52" i="19"/>
  <c r="Q52" i="19"/>
  <c r="M53" i="19"/>
  <c r="N53" i="19"/>
  <c r="V53" i="19" s="1"/>
  <c r="O53" i="19"/>
  <c r="P53" i="19"/>
  <c r="Q53" i="19"/>
  <c r="R53" i="19"/>
  <c r="U53" i="19"/>
  <c r="M54" i="19"/>
  <c r="N54" i="19"/>
  <c r="V54" i="19" s="1"/>
  <c r="O54" i="19"/>
  <c r="P54" i="19"/>
  <c r="Q54" i="19"/>
  <c r="R54" i="19"/>
  <c r="M55" i="19"/>
  <c r="R55" i="19" s="1"/>
  <c r="N55" i="19"/>
  <c r="U55" i="19" s="1"/>
  <c r="O55" i="19"/>
  <c r="P55" i="19"/>
  <c r="Q55" i="19"/>
  <c r="M56" i="19"/>
  <c r="R56" i="19" s="1"/>
  <c r="N56" i="19"/>
  <c r="O56" i="19"/>
  <c r="P56" i="19"/>
  <c r="Q56" i="19"/>
  <c r="T56" i="19"/>
  <c r="U56" i="19"/>
  <c r="V56" i="19"/>
  <c r="M57" i="19"/>
  <c r="R57" i="19" s="1"/>
  <c r="N57" i="19"/>
  <c r="V57" i="19" s="1"/>
  <c r="O57" i="19"/>
  <c r="P57" i="19"/>
  <c r="Q57" i="19"/>
  <c r="T57" i="19"/>
  <c r="U57" i="19"/>
  <c r="M58" i="19"/>
  <c r="R58" i="19" s="1"/>
  <c r="N58" i="19"/>
  <c r="V58" i="19" s="1"/>
  <c r="O58" i="19"/>
  <c r="P58" i="19"/>
  <c r="Q58" i="19"/>
  <c r="T58" i="19"/>
  <c r="T32" i="19" l="1"/>
  <c r="T52" i="19"/>
  <c r="V52" i="19"/>
  <c r="U37" i="19"/>
  <c r="U32" i="19"/>
  <c r="T44" i="19"/>
  <c r="T54" i="19"/>
  <c r="T53" i="19"/>
  <c r="U49" i="19"/>
  <c r="T38" i="19"/>
  <c r="T37" i="19"/>
  <c r="U33" i="19"/>
  <c r="T22" i="19"/>
  <c r="T21" i="19"/>
  <c r="U17" i="19"/>
  <c r="T10" i="19"/>
  <c r="U45" i="19"/>
  <c r="V44" i="19"/>
  <c r="U29" i="19"/>
  <c r="V28" i="19"/>
  <c r="U13" i="19"/>
  <c r="V12" i="19"/>
  <c r="T28" i="19"/>
  <c r="T46" i="19"/>
  <c r="T45" i="19"/>
  <c r="T30" i="19"/>
  <c r="T29" i="19"/>
  <c r="T14" i="19"/>
  <c r="T13" i="19"/>
  <c r="V55" i="19"/>
  <c r="V47" i="19"/>
  <c r="U43" i="19"/>
  <c r="V42" i="19"/>
  <c r="U39" i="19"/>
  <c r="V38" i="19"/>
  <c r="V30" i="19"/>
  <c r="U58" i="19"/>
  <c r="T55" i="19"/>
  <c r="U54" i="19"/>
  <c r="T51" i="19"/>
  <c r="U50" i="19"/>
  <c r="T47" i="19"/>
  <c r="U46" i="19"/>
  <c r="T43" i="19"/>
  <c r="T39" i="19"/>
  <c r="T35" i="19"/>
  <c r="U34" i="19"/>
  <c r="T31" i="19"/>
  <c r="T27" i="19"/>
  <c r="U26" i="19"/>
  <c r="T23" i="19"/>
  <c r="U22" i="19"/>
  <c r="T19" i="19"/>
  <c r="U18" i="19"/>
  <c r="T15" i="19"/>
  <c r="U14" i="19"/>
  <c r="T11" i="19"/>
  <c r="V35" i="19"/>
  <c r="V31" i="19"/>
  <c r="V27" i="19"/>
  <c r="V23" i="19"/>
  <c r="V19" i="19"/>
  <c r="V15" i="19"/>
  <c r="V11" i="19"/>
  <c r="V51" i="19"/>
  <c r="H6" i="19"/>
  <c r="A9" i="19"/>
  <c r="A11" i="5"/>
  <c r="A56" i="19" l="1"/>
  <c r="A57" i="19"/>
  <c r="A58" i="19"/>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19" i="4"/>
  <c r="A14" i="22" s="1"/>
  <c r="A104" i="4"/>
  <c r="A90" i="22" s="1"/>
  <c r="A96" i="5" s="1"/>
  <c r="A103" i="4"/>
  <c r="A102" i="4"/>
  <c r="A88" i="22" s="1"/>
  <c r="A94" i="5" s="1"/>
  <c r="A101" i="4"/>
  <c r="A87" i="22" s="1"/>
  <c r="A93" i="5" s="1"/>
  <c r="A100" i="4"/>
  <c r="A86" i="22" s="1"/>
  <c r="A92" i="5" s="1"/>
  <c r="A95" i="4"/>
  <c r="A94" i="4"/>
  <c r="A93" i="4"/>
  <c r="A80" i="22" s="1"/>
  <c r="A85" i="5" s="1"/>
  <c r="A92" i="4"/>
  <c r="A79" i="22" s="1"/>
  <c r="A84" i="5" s="1"/>
  <c r="A91" i="4"/>
  <c r="A81" i="22"/>
  <c r="A86" i="5" s="1"/>
  <c r="A86" i="4"/>
  <c r="A85" i="4"/>
  <c r="A73" i="22" s="1"/>
  <c r="A77" i="5" s="1"/>
  <c r="A84" i="4"/>
  <c r="A83" i="4"/>
  <c r="A71" i="22" s="1"/>
  <c r="A75" i="5" s="1"/>
  <c r="A82" i="4"/>
  <c r="A77" i="4"/>
  <c r="A76" i="4"/>
  <c r="A65" i="22"/>
  <c r="A68" i="5" s="1"/>
  <c r="A75" i="4"/>
  <c r="A74" i="4"/>
  <c r="A73" i="4"/>
  <c r="A62" i="22" s="1"/>
  <c r="A65" i="5" s="1"/>
  <c r="A64" i="22"/>
  <c r="A67" i="5" s="1"/>
  <c r="A68" i="4"/>
  <c r="A67" i="4"/>
  <c r="A57" i="22" s="1"/>
  <c r="A59" i="5" s="1"/>
  <c r="A66" i="4"/>
  <c r="A56" i="22" s="1"/>
  <c r="A58" i="5" s="1"/>
  <c r="A65" i="4"/>
  <c r="A55" i="22" s="1"/>
  <c r="A57" i="5" s="1"/>
  <c r="A64" i="4"/>
  <c r="A54" i="22" s="1"/>
  <c r="A56" i="5" s="1"/>
  <c r="A59" i="4"/>
  <c r="A58" i="4"/>
  <c r="A49" i="22" s="1"/>
  <c r="A50" i="5" s="1"/>
  <c r="A57" i="4"/>
  <c r="A48" i="22" s="1"/>
  <c r="A49" i="5" s="1"/>
  <c r="A56" i="4"/>
  <c r="A55" i="4"/>
  <c r="A46" i="22" s="1"/>
  <c r="A47" i="5" s="1"/>
  <c r="A50" i="4"/>
  <c r="A49" i="4"/>
  <c r="A48" i="4"/>
  <c r="A40" i="22" s="1"/>
  <c r="A40" i="5" s="1"/>
  <c r="A47" i="4"/>
  <c r="A39" i="22" s="1"/>
  <c r="A39" i="5" s="1"/>
  <c r="A46" i="4"/>
  <c r="A38" i="22" s="1"/>
  <c r="A38" i="5" s="1"/>
  <c r="A41" i="22"/>
  <c r="A41" i="5" s="1"/>
  <c r="A58" i="22"/>
  <c r="A60" i="5" s="1"/>
  <c r="A41" i="4"/>
  <c r="A40" i="4"/>
  <c r="A33" i="22" s="1"/>
  <c r="A32" i="5" s="1"/>
  <c r="A39" i="4"/>
  <c r="A38" i="4"/>
  <c r="A31" i="22" s="1"/>
  <c r="A30" i="5" s="1"/>
  <c r="A37" i="4"/>
  <c r="A32" i="22"/>
  <c r="A31" i="5" s="1"/>
  <c r="A31" i="4"/>
  <c r="A32" i="4"/>
  <c r="A30" i="4"/>
  <c r="A29" i="4"/>
  <c r="A28" i="4"/>
  <c r="A72" i="22"/>
  <c r="A76" i="5" s="1"/>
  <c r="A25" i="22"/>
  <c r="A23" i="5" s="1"/>
  <c r="A24" i="22"/>
  <c r="A22" i="5" s="1"/>
  <c r="A23" i="4"/>
  <c r="A22" i="4"/>
  <c r="A21" i="4"/>
  <c r="A20" i="4"/>
  <c r="A17" i="5"/>
  <c r="N17" i="5"/>
  <c r="A26" i="5"/>
  <c r="N26" i="5"/>
  <c r="A35" i="5"/>
  <c r="N35" i="5"/>
  <c r="A44" i="5"/>
  <c r="N44" i="5"/>
  <c r="N53" i="5"/>
  <c r="A53" i="5"/>
  <c r="A62" i="5"/>
  <c r="N62" i="5"/>
  <c r="N71" i="5"/>
  <c r="A71" i="5"/>
  <c r="A80" i="5"/>
  <c r="N80" i="5"/>
  <c r="N89" i="5"/>
  <c r="A89" i="5"/>
  <c r="N8" i="5"/>
  <c r="A8" i="5"/>
  <c r="E91" i="5"/>
  <c r="M91" i="5"/>
  <c r="K91" i="5"/>
  <c r="J91" i="5"/>
  <c r="I91" i="5"/>
  <c r="G91" i="5"/>
  <c r="F91" i="5"/>
  <c r="D91" i="5"/>
  <c r="C91" i="5"/>
  <c r="B91" i="5"/>
  <c r="M82" i="5"/>
  <c r="K82" i="5"/>
  <c r="J82" i="5"/>
  <c r="I82" i="5"/>
  <c r="G82" i="5"/>
  <c r="F82" i="5"/>
  <c r="E82" i="5"/>
  <c r="D82" i="5"/>
  <c r="C82" i="5"/>
  <c r="B82" i="5"/>
  <c r="M73" i="5"/>
  <c r="K73" i="5"/>
  <c r="J73" i="5"/>
  <c r="I73" i="5"/>
  <c r="G73" i="5"/>
  <c r="F73" i="5"/>
  <c r="E73" i="5"/>
  <c r="D73" i="5"/>
  <c r="C73" i="5"/>
  <c r="B73" i="5"/>
  <c r="M64" i="5"/>
  <c r="K64" i="5"/>
  <c r="J64" i="5"/>
  <c r="I64" i="5"/>
  <c r="G64" i="5"/>
  <c r="F64" i="5"/>
  <c r="E64" i="5"/>
  <c r="D64" i="5"/>
  <c r="C64" i="5"/>
  <c r="B64" i="5"/>
  <c r="M55" i="5"/>
  <c r="K55" i="5"/>
  <c r="J55" i="5"/>
  <c r="I55" i="5"/>
  <c r="G55" i="5"/>
  <c r="F55" i="5"/>
  <c r="E55" i="5"/>
  <c r="D55" i="5"/>
  <c r="C55" i="5"/>
  <c r="B55" i="5"/>
  <c r="M46" i="5"/>
  <c r="K46" i="5"/>
  <c r="J46" i="5"/>
  <c r="I46" i="5"/>
  <c r="G46" i="5"/>
  <c r="F46" i="5"/>
  <c r="E46" i="5"/>
  <c r="D46" i="5"/>
  <c r="C46" i="5"/>
  <c r="B46" i="5"/>
  <c r="M37" i="5"/>
  <c r="K37" i="5"/>
  <c r="J37" i="5"/>
  <c r="I37" i="5"/>
  <c r="G37" i="5"/>
  <c r="F37" i="5"/>
  <c r="E37" i="5"/>
  <c r="D37" i="5"/>
  <c r="C37" i="5"/>
  <c r="B37" i="5"/>
  <c r="M28" i="5"/>
  <c r="K28" i="5"/>
  <c r="J28" i="5"/>
  <c r="I28" i="5"/>
  <c r="G28" i="5"/>
  <c r="F28" i="5"/>
  <c r="E28" i="5"/>
  <c r="D28" i="5"/>
  <c r="C28" i="5"/>
  <c r="B28" i="5"/>
  <c r="C19" i="5"/>
  <c r="D19" i="5"/>
  <c r="E19" i="5"/>
  <c r="F19" i="5"/>
  <c r="G19" i="5"/>
  <c r="H19" i="5"/>
  <c r="H28" i="5" s="1"/>
  <c r="H37" i="5" s="1"/>
  <c r="H46" i="5" s="1"/>
  <c r="H55" i="5" s="1"/>
  <c r="H64" i="5" s="1"/>
  <c r="H73" i="5" s="1"/>
  <c r="H82" i="5" s="1"/>
  <c r="H91" i="5" s="1"/>
  <c r="I19" i="5"/>
  <c r="J19" i="5"/>
  <c r="K19" i="5"/>
  <c r="L19" i="5"/>
  <c r="L28" i="5" s="1"/>
  <c r="L37" i="5" s="1"/>
  <c r="L46" i="5" s="1"/>
  <c r="L55" i="5" s="1"/>
  <c r="L64" i="5" s="1"/>
  <c r="L73" i="5" s="1"/>
  <c r="L82" i="5" s="1"/>
  <c r="L91" i="5" s="1"/>
  <c r="M19" i="5"/>
  <c r="B19" i="5"/>
  <c r="R90" i="22"/>
  <c r="B90" i="22"/>
  <c r="R89" i="22"/>
  <c r="B89" i="22"/>
  <c r="A89" i="22"/>
  <c r="A95" i="5" s="1"/>
  <c r="R88" i="22"/>
  <c r="B88" i="22"/>
  <c r="R87" i="22"/>
  <c r="B87" i="22"/>
  <c r="R86" i="22"/>
  <c r="B86" i="22"/>
  <c r="N84" i="22"/>
  <c r="A84" i="22"/>
  <c r="R82" i="22"/>
  <c r="B82" i="22"/>
  <c r="A82" i="22"/>
  <c r="A87" i="5" s="1"/>
  <c r="R81" i="22"/>
  <c r="B81" i="22"/>
  <c r="R80" i="22"/>
  <c r="B80" i="22"/>
  <c r="R79" i="22"/>
  <c r="B79" i="22"/>
  <c r="R78" i="22"/>
  <c r="B78" i="22"/>
  <c r="A78" i="22"/>
  <c r="A83" i="5" s="1"/>
  <c r="N76" i="22"/>
  <c r="A76" i="22"/>
  <c r="R74" i="22"/>
  <c r="B74" i="22"/>
  <c r="A74" i="22"/>
  <c r="A78" i="5" s="1"/>
  <c r="R73" i="22"/>
  <c r="B73" i="22"/>
  <c r="R72" i="22"/>
  <c r="B72" i="22"/>
  <c r="R71" i="22"/>
  <c r="B71" i="22"/>
  <c r="R70" i="22"/>
  <c r="B70" i="22"/>
  <c r="A70" i="22"/>
  <c r="A74" i="5" s="1"/>
  <c r="N68" i="22"/>
  <c r="A68" i="22"/>
  <c r="R66" i="22"/>
  <c r="B66" i="22"/>
  <c r="A66" i="22"/>
  <c r="A69" i="5" s="1"/>
  <c r="R65" i="22"/>
  <c r="B65" i="22"/>
  <c r="R64" i="22"/>
  <c r="B64" i="22"/>
  <c r="R63" i="22"/>
  <c r="B63" i="22"/>
  <c r="A63" i="22"/>
  <c r="A66" i="5" s="1"/>
  <c r="R62" i="22"/>
  <c r="B62" i="22"/>
  <c r="N60" i="22"/>
  <c r="A60" i="22"/>
  <c r="R58" i="22"/>
  <c r="B58" i="22"/>
  <c r="R57" i="22"/>
  <c r="B57" i="22"/>
  <c r="R56" i="22"/>
  <c r="B56" i="22"/>
  <c r="R55" i="22"/>
  <c r="B55" i="22"/>
  <c r="R54" i="22"/>
  <c r="B54" i="22"/>
  <c r="N52" i="22"/>
  <c r="A52" i="22"/>
  <c r="R50" i="22"/>
  <c r="B50" i="22"/>
  <c r="A50" i="22"/>
  <c r="A51" i="5" s="1"/>
  <c r="R49" i="22"/>
  <c r="B49" i="22"/>
  <c r="R48" i="22"/>
  <c r="B48" i="22"/>
  <c r="R47" i="22"/>
  <c r="B47" i="22"/>
  <c r="A47" i="22"/>
  <c r="A48" i="5" s="1"/>
  <c r="R46" i="22"/>
  <c r="B46" i="22"/>
  <c r="N44" i="22"/>
  <c r="A44" i="22"/>
  <c r="R42" i="22"/>
  <c r="B42" i="22"/>
  <c r="A42" i="22"/>
  <c r="A42" i="5" s="1"/>
  <c r="R41" i="22"/>
  <c r="B41" i="22"/>
  <c r="R40" i="22"/>
  <c r="B40" i="22"/>
  <c r="R39" i="22"/>
  <c r="B39" i="22"/>
  <c r="R38" i="22"/>
  <c r="B38" i="22"/>
  <c r="N36" i="22"/>
  <c r="A36" i="22"/>
  <c r="R34" i="22"/>
  <c r="B34" i="22"/>
  <c r="A34" i="22"/>
  <c r="A33" i="5" s="1"/>
  <c r="R33" i="22"/>
  <c r="B33" i="22"/>
  <c r="R32" i="22"/>
  <c r="B32" i="22"/>
  <c r="R31" i="22"/>
  <c r="B31" i="22"/>
  <c r="R30" i="22"/>
  <c r="B30" i="22"/>
  <c r="A30" i="22"/>
  <c r="A29" i="5" s="1"/>
  <c r="N28" i="22"/>
  <c r="A28" i="22"/>
  <c r="R26" i="22"/>
  <c r="B26" i="22"/>
  <c r="A26" i="22"/>
  <c r="A24" i="5" s="1"/>
  <c r="R25" i="22"/>
  <c r="B25" i="22"/>
  <c r="R24" i="22"/>
  <c r="B24" i="22"/>
  <c r="R23" i="22"/>
  <c r="B23" i="22"/>
  <c r="A23" i="22"/>
  <c r="A21" i="5" s="1"/>
  <c r="R22" i="22"/>
  <c r="B22" i="22"/>
  <c r="A22" i="22"/>
  <c r="A20" i="5" s="1"/>
  <c r="N20" i="22"/>
  <c r="A20" i="22"/>
  <c r="R18" i="22"/>
  <c r="B18" i="22"/>
  <c r="A18" i="22"/>
  <c r="A15" i="5" s="1"/>
  <c r="R17" i="22"/>
  <c r="B17" i="22"/>
  <c r="A17" i="22"/>
  <c r="A14" i="5" s="1"/>
  <c r="R16" i="22"/>
  <c r="B16" i="22"/>
  <c r="A16" i="22"/>
  <c r="A13" i="5" s="1"/>
  <c r="R15" i="22"/>
  <c r="B15" i="22"/>
  <c r="A15" i="22"/>
  <c r="A12" i="5" s="1"/>
  <c r="R14" i="22"/>
  <c r="B14" i="22"/>
  <c r="N12" i="22"/>
  <c r="A12" i="22"/>
  <c r="P10" i="22"/>
  <c r="O10" i="22"/>
  <c r="O8" i="22"/>
  <c r="A8" i="22"/>
  <c r="A15" i="18" l="1"/>
  <c r="A9" i="17" l="1"/>
  <c r="F7" i="21" l="1"/>
  <c r="F5" i="21"/>
  <c r="F3" i="21"/>
  <c r="Q9" i="19" l="1"/>
  <c r="P9" i="19"/>
  <c r="O9" i="19"/>
  <c r="N9" i="19"/>
  <c r="U9" i="19" s="1"/>
  <c r="M9" i="19"/>
  <c r="F22" i="4"/>
  <c r="F19" i="4"/>
  <c r="F29" i="4"/>
  <c r="F30" i="4"/>
  <c r="F31" i="4"/>
  <c r="F32" i="4"/>
  <c r="F28" i="4"/>
  <c r="F39" i="4"/>
  <c r="F40" i="4"/>
  <c r="F49" i="4"/>
  <c r="F56" i="4"/>
  <c r="F103" i="4"/>
  <c r="F38" i="4"/>
  <c r="F41" i="4"/>
  <c r="F37" i="4"/>
  <c r="F50" i="4"/>
  <c r="F47" i="4"/>
  <c r="F48" i="4"/>
  <c r="F46" i="4"/>
  <c r="F57" i="4"/>
  <c r="F58" i="4"/>
  <c r="F59" i="4"/>
  <c r="F55" i="4"/>
  <c r="F65" i="4"/>
  <c r="F66" i="4"/>
  <c r="F67" i="4"/>
  <c r="F68" i="4"/>
  <c r="F64" i="4"/>
  <c r="F74" i="4"/>
  <c r="F75" i="4"/>
  <c r="F76" i="4"/>
  <c r="F77" i="4"/>
  <c r="F73" i="4"/>
  <c r="F83" i="4"/>
  <c r="F84" i="4"/>
  <c r="F85" i="4"/>
  <c r="F86" i="4"/>
  <c r="F82" i="4"/>
  <c r="F92" i="4"/>
  <c r="F93" i="4"/>
  <c r="F94" i="4"/>
  <c r="F95" i="4"/>
  <c r="F91" i="4"/>
  <c r="F101" i="4"/>
  <c r="F102" i="4"/>
  <c r="F104" i="4"/>
  <c r="F100" i="4"/>
  <c r="F20" i="4"/>
  <c r="F21" i="4"/>
  <c r="F23" i="4"/>
  <c r="L8" i="19"/>
  <c r="K8" i="19"/>
  <c r="J8" i="19"/>
  <c r="I8" i="19"/>
  <c r="H8" i="19"/>
  <c r="G8" i="19"/>
  <c r="F8" i="19"/>
  <c r="E8" i="19"/>
  <c r="D8" i="19"/>
  <c r="C8" i="19"/>
  <c r="F14" i="4" l="1"/>
  <c r="O17" i="22" s="1"/>
  <c r="B12" i="19" s="1"/>
  <c r="V9" i="19"/>
  <c r="T9" i="19"/>
  <c r="O14" i="22" l="1"/>
  <c r="B9" i="19" s="1"/>
  <c r="R9" i="19" s="1"/>
  <c r="O42" i="22"/>
  <c r="B28" i="19" s="1"/>
  <c r="O65" i="22"/>
  <c r="B42" i="19" s="1"/>
  <c r="O81" i="22"/>
  <c r="B52" i="19" s="1"/>
  <c r="O46" i="22"/>
  <c r="B29" i="19" s="1"/>
  <c r="O78" i="22"/>
  <c r="B49" i="19" s="1"/>
  <c r="O66" i="22"/>
  <c r="B43" i="19" s="1"/>
  <c r="O57" i="22"/>
  <c r="B37" i="19" s="1"/>
  <c r="O72" i="22"/>
  <c r="B46" i="19" s="1"/>
  <c r="O71" i="22"/>
  <c r="B45" i="19" s="1"/>
  <c r="O56" i="22"/>
  <c r="B36" i="19" s="1"/>
  <c r="O74" i="22"/>
  <c r="B48" i="19" s="1"/>
  <c r="O79" i="22"/>
  <c r="B50" i="19" s="1"/>
  <c r="O55" i="22"/>
  <c r="B35" i="19" s="1"/>
  <c r="O82" i="22"/>
  <c r="B53" i="19" s="1"/>
  <c r="O58" i="22"/>
  <c r="B38" i="19" s="1"/>
  <c r="O63" i="22"/>
  <c r="B40" i="19" s="1"/>
  <c r="O62" i="22"/>
  <c r="B39" i="19" s="1"/>
  <c r="O64" i="22"/>
  <c r="B41" i="19" s="1"/>
  <c r="O80" i="22"/>
  <c r="B51" i="19" s="1"/>
  <c r="O70" i="22"/>
  <c r="B44" i="19" s="1"/>
  <c r="O73" i="22"/>
  <c r="B47" i="19" s="1"/>
  <c r="O54" i="22"/>
  <c r="B34" i="19" s="1"/>
  <c r="O50" i="22"/>
  <c r="B33" i="19" s="1"/>
  <c r="O47" i="22"/>
  <c r="B30" i="19" s="1"/>
  <c r="O48" i="22"/>
  <c r="B31" i="19" s="1"/>
  <c r="O33" i="22"/>
  <c r="B22" i="19" s="1"/>
  <c r="O49" i="22"/>
  <c r="B32" i="19" s="1"/>
  <c r="O38" i="22"/>
  <c r="B24" i="19" s="1"/>
  <c r="O41" i="22"/>
  <c r="B27" i="19" s="1"/>
  <c r="O40" i="22"/>
  <c r="B26" i="19" s="1"/>
  <c r="O32" i="22"/>
  <c r="B21" i="19" s="1"/>
  <c r="O39" i="22"/>
  <c r="B25" i="19" s="1"/>
  <c r="O31" i="22"/>
  <c r="B20" i="19" s="1"/>
  <c r="O34" i="22"/>
  <c r="B23" i="19" s="1"/>
  <c r="O30" i="22"/>
  <c r="B19" i="19" s="1"/>
  <c r="O23" i="22"/>
  <c r="B15" i="19" s="1"/>
  <c r="O24" i="22"/>
  <c r="B16" i="19" s="1"/>
  <c r="O25" i="22"/>
  <c r="B17" i="19" s="1"/>
  <c r="O26" i="22"/>
  <c r="B18" i="19" s="1"/>
  <c r="O22" i="22"/>
  <c r="B14" i="19" s="1"/>
  <c r="O15" i="22"/>
  <c r="B10" i="19" s="1"/>
  <c r="O18" i="22"/>
  <c r="B13" i="19" s="1"/>
  <c r="O16" i="22"/>
  <c r="B11" i="19" s="1"/>
  <c r="O88" i="22"/>
  <c r="B56" i="19" s="1"/>
  <c r="O90" i="22"/>
  <c r="B58" i="19" s="1"/>
  <c r="O89" i="22"/>
  <c r="B57" i="19" s="1"/>
  <c r="O86" i="22"/>
  <c r="B54" i="19" s="1"/>
  <c r="O87" i="22"/>
  <c r="B55" i="19" s="1"/>
</calcChain>
</file>

<file path=xl/sharedStrings.xml><?xml version="1.0" encoding="utf-8"?>
<sst xmlns="http://schemas.openxmlformats.org/spreadsheetml/2006/main" count="390" uniqueCount="203">
  <si>
    <t>Bundesministerium für Verkehr, Innovation und Technologie</t>
  </si>
  <si>
    <t>Hintergrund</t>
  </si>
  <si>
    <t>Zielgruppen der AnwenderInnen</t>
  </si>
  <si>
    <t>Anwendung</t>
  </si>
  <si>
    <t>Haftungsauschluss</t>
  </si>
  <si>
    <t>Impressum</t>
  </si>
  <si>
    <t>Allgemeine Beschreibung der Ausschreibung</t>
  </si>
  <si>
    <t>Bezeichnung des Ausschreibungsgegenstandes bzw. des Wettbewerbes</t>
  </si>
  <si>
    <t>Nr.</t>
  </si>
  <si>
    <t>Name JurorIn</t>
  </si>
  <si>
    <t>Organisation</t>
  </si>
  <si>
    <t>AA</t>
  </si>
  <si>
    <t>BB</t>
  </si>
  <si>
    <t>CC</t>
  </si>
  <si>
    <t>DD</t>
  </si>
  <si>
    <t>EE</t>
  </si>
  <si>
    <t>FF</t>
  </si>
  <si>
    <t>GG</t>
  </si>
  <si>
    <t>HH</t>
  </si>
  <si>
    <t>II</t>
  </si>
  <si>
    <t>JJ</t>
  </si>
  <si>
    <t>Innovationsgehalt</t>
  </si>
  <si>
    <t>in Relation zum Stand der Technik</t>
  </si>
  <si>
    <t>Bewertungskriterium in Form einer konkreten Fragestellung</t>
  </si>
  <si>
    <t>Anmerkungen für die Bewertung</t>
  </si>
  <si>
    <t>Wie hoch ist der Innovationsgehalt des Einreichobjektes in Bezug auf dessen Herstellung, Lagerung und / oder Transport zu beurteilen?</t>
  </si>
  <si>
    <t>Wie hoch ist der Innovationsgehalt des Einreichobjektes in Bezug auf dessen Nutzung - inkl. Inbetriebnahme und Wartung - zu beurteilen?</t>
  </si>
  <si>
    <t>Wie hoch ist der Innovationsgehalt des Einreichobjektes in Bezug auf dessen Verwertung, Erneuerung und / oder Entsorgung zu beurteilen?</t>
  </si>
  <si>
    <t>Gelegenheiten, die über den gegenständlichen Beschaffungsvorgang hinausgehen</t>
  </si>
  <si>
    <t>Wie einfach kann die Innovation im Gesamten mit geringfügigem Aufwand für andere Anwendungsmöglichkeiten adaptiert werden?</t>
  </si>
  <si>
    <t>Wie sehr steht die im Rahmen der Anwendung der Innovation errichtete Infrastruktur auch für andere Anwendungen zur Verfügung (Stichwort: Synergien)?</t>
  </si>
  <si>
    <t>Wie hoch ist das Realisierungspotenzial einer breiten Marktdurchdringung der Innovation?</t>
  </si>
  <si>
    <t>Wie hoch ist das technische Realisierungsrisiko des Einreichobjektes zu beurteilen (ggf. durch Prototypen, Simulationen etc. abgesichert)?</t>
  </si>
  <si>
    <t>Wie sehr ist das Einreichobjekt modular aufgebaut, sodass einzelne Komponenten ausgetauscht werden könnten?</t>
  </si>
  <si>
    <t>Bewertungsbogen</t>
  </si>
  <si>
    <t>JurorIn</t>
  </si>
  <si>
    <t>Bewertungskriterien</t>
  </si>
  <si>
    <t>Minimum</t>
  </si>
  <si>
    <t>Median</t>
  </si>
  <si>
    <t>Maximum</t>
  </si>
  <si>
    <t>Mittelwert</t>
  </si>
  <si>
    <t>Gewichtung</t>
  </si>
  <si>
    <t>Ergebniswert</t>
  </si>
  <si>
    <t>Welche Ziele wurden mit der Ausschreibung verfolgt? Auf welche dieser Ziele ist im Juryprozess besonderes Augenmerk zu legen? Gibt es Rahmenbedingungen für die Jury, die bei der BestbieterInnen-Findung von vordergründiger Bedeutung sind?</t>
  </si>
  <si>
    <t>Referenznummer bzw. Kurzbezeichnung der Ausschreibung</t>
  </si>
  <si>
    <t>Beschreibung der Ausschreibungsziele</t>
  </si>
  <si>
    <t>Allgemeine Beschreibung des Angebots</t>
  </si>
  <si>
    <t>Name der Beschaffungsstelle bzw. der den Wettbewerb ausschreibenden Stelle</t>
  </si>
  <si>
    <t>Beschreibung der angebotenen Leistung bzw. des Einreichobjektes (optional)</t>
  </si>
  <si>
    <t>Wie hat die/der BieterIn bzw. einreichende Organisation das Angebot kurz beschrieben? Welche besonderen Aspekte sind bei dem Angebot hervorzuheben?</t>
  </si>
  <si>
    <t>Festlegung der Bewertungskriterien und deren Gewichtung</t>
  </si>
  <si>
    <t>Festlegung der Skala für die Bewertungen</t>
  </si>
  <si>
    <t>Bewertungsskala</t>
  </si>
  <si>
    <t>angewandt auf alle Bewertungskriterien</t>
  </si>
  <si>
    <t>MIN</t>
  </si>
  <si>
    <t>MAX</t>
  </si>
  <si>
    <t>Niedrigste Punktezahl, die in einem Kriterium vergeben werden darf</t>
  </si>
  <si>
    <t>Höchste Punktezahl, die in einem Kriterium vergeben werden darf</t>
  </si>
  <si>
    <t>ausgewählte Risikofelder und deren Berücksichtigung bei der Ausschreibung</t>
  </si>
  <si>
    <t>Zahlenbereich für die Bewertungen</t>
  </si>
  <si>
    <t>Zusatzpunkte</t>
  </si>
  <si>
    <t>Gewichtung der gesamten Kategorie</t>
  </si>
  <si>
    <t>â</t>
  </si>
  <si>
    <r>
      <t xml:space="preserve">ACHTUNG!
Niedrigste Punktezahl ist gleich oder größer
 der höchsten Punktezahl.
</t>
    </r>
    <r>
      <rPr>
        <b/>
        <sz val="10"/>
        <color theme="0"/>
        <rFont val="Wingdings"/>
        <charset val="2"/>
      </rPr>
      <t>à</t>
    </r>
    <r>
      <rPr>
        <b/>
        <sz val="10"/>
        <color theme="0"/>
        <rFont val="Arial"/>
        <family val="2"/>
      </rPr>
      <t xml:space="preserve"> MUSS KORRIGIERT WERDEN </t>
    </r>
    <r>
      <rPr>
        <b/>
        <sz val="10"/>
        <color theme="0"/>
        <rFont val="Wingdings"/>
        <charset val="2"/>
      </rPr>
      <t>à</t>
    </r>
  </si>
  <si>
    <t>ALLE</t>
  </si>
  <si>
    <t>VON</t>
  </si>
  <si>
    <t>BIS</t>
  </si>
  <si>
    <t>Welche qualitativen Aspekte jeweils mit der Zahlenskala verbunden sind, ist in den Anmerkungen rechts neben den unten aufgelisteten Kriterien beschrieben.</t>
  </si>
  <si>
    <t>Gewichtung (Info)</t>
  </si>
  <si>
    <t>Kommentare zur Bewertung</t>
  </si>
  <si>
    <t>I</t>
  </si>
  <si>
    <t>Bewertungen</t>
  </si>
  <si>
    <t>A</t>
  </si>
  <si>
    <t>B</t>
  </si>
  <si>
    <t>C</t>
  </si>
  <si>
    <t>D</t>
  </si>
  <si>
    <t>E</t>
  </si>
  <si>
    <t>F</t>
  </si>
  <si>
    <t>G</t>
  </si>
  <si>
    <t>H</t>
  </si>
  <si>
    <t>J</t>
  </si>
  <si>
    <t>K</t>
  </si>
  <si>
    <t>L</t>
  </si>
  <si>
    <t>Jury-Bewertungen</t>
  </si>
  <si>
    <t>Standardabweichung</t>
  </si>
  <si>
    <t>MW minus STABW</t>
  </si>
  <si>
    <t>MW plus STABW</t>
  </si>
  <si>
    <t>Ergebnisse der Jury-Bewertung</t>
  </si>
  <si>
    <t>Wettbewerb</t>
  </si>
  <si>
    <t>Angebot</t>
  </si>
  <si>
    <t>BieterIn</t>
  </si>
  <si>
    <t>doppelte STABW</t>
  </si>
  <si>
    <t>Das IÖB-Tool (vorliegendes Excel-Tool) wurde sorgfältig und nach bestem Wissen und Gewissen der AutorInnen erstellt. Es kann jedoch keine Garantie für Aktualität, Vollständigkeit und Richtigkeit der Inhalte gegeben werden. 
Entsprechend der Zielsetzungen des IÖB-Leitkonzepts wurde eine exemplarische Auswahl an Kriterien zur Abschätzung von Innovationsgehalt, Chancenerhöhung und Risikosenkung zusammengestellt, deren Bewertung Entscheidungsprozesse rund um innovationsfördernde Beschaffungen unterstützen kann. 
Da die dem Bewertungstool zugrundegelegten Kriterien, Informationen, Entscheidungsgrößen und Bewertungsalgorithmen möglichst allgemein gültig sein sollen, können sie folglich auch nur einen Ausschnitt der im Einzelfall, d.h. in Bezug auf das konkrete Produkt bzw. Dienstleistungsangebot, relevanten Einflussfaktoren beinhalten und eine detaillierte Analyse und konkrete Einzelfall-Bewertung somit nicht ersetzen. 
Aus der Anwendung / Nutzung des IÖB-Tool kann daher auch kein wie immer gearteter (Rechts-)Anspruch abgeleitet werden, weder aus der Nutzung noch aus der Nicht-Nutzung des IÖB-Tools und weder gegenüber öffentlichen Einrichtungen noch im Hinblick auf andere Unternehmen, AnwenderInnen oder Nicht-AnwenderInnen.</t>
  </si>
  <si>
    <t>Chancenerhöhung</t>
  </si>
  <si>
    <t>Risikosenkung</t>
  </si>
  <si>
    <t>Wie hoch ist der Innovationsgehalt der einzelnen Komponenten im Allgemeinen zu beurteilen?</t>
  </si>
  <si>
    <t>Wie hoch ist der Innovationsgehalt des Gesamtsystems für die gegenständliche Anwendung zu beurteilen?</t>
  </si>
  <si>
    <t>Wie wahrscheinlich ist durch die Anwendung der Innovation eine wirksame Vorbildwirkung für andere potenzielle NutzerInnen?</t>
  </si>
  <si>
    <t>Wie wahrscheinlich sind wesentliche Planungs- bzw. Auslegungsfehler, die den Gesamterfolg technisch oder wirtschaftlich gefährden?</t>
  </si>
  <si>
    <t>Klima- &amp; Energieziele</t>
  </si>
  <si>
    <t>Umweltgerechtigkeit</t>
  </si>
  <si>
    <t>Sozialpolitische Aspekte</t>
  </si>
  <si>
    <t>Wirtschaftlichkeit</t>
  </si>
  <si>
    <t>Wie groß ist der zu erwartende Beitrag des Einreichobjektes, reale Reduktionen von Treibhausgasemissionen auszulösen?</t>
  </si>
  <si>
    <t>Erreichung von nationalen und internationalen Klima- und Energiezielen</t>
  </si>
  <si>
    <t>Wie groß ist die wahrscheinliche Einsparung am Endenergiebedarf durch das Einreichobjekt?</t>
  </si>
  <si>
    <t>Wie groß ist die wahrscheinliche Einsparung am Primärenergiebedarf durch das Einreichobjekt?</t>
  </si>
  <si>
    <t>Wie genau können diese Reduktionen (belastbar und nachvollziehbar) allgemein beziffert werden?</t>
  </si>
  <si>
    <t>Wie groß ist der Anteil an erneuerbaren Energiequellen am gesamten Energiebedarf bzw. an der bereitgestellten Energiemenge des Einreichobjektes?</t>
  </si>
  <si>
    <t>weitere ökologische Aspekte</t>
  </si>
  <si>
    <t>Wie groß ist das Potenzial des Einreichobjektes den Ausstoss von Luftschadstoffen ggü. dem Stand der Technik zu reduzieren?</t>
  </si>
  <si>
    <t>Wie groß ist das Potenzial des Einreichobjektes den Anfall von gefährlichen Abwässern und Abfällen ggü. dem Stand der Technik zu reduzieren?</t>
  </si>
  <si>
    <t>Wie sehr trägt das Einreichobjekt zu einer Reduktion des Wasserbedarfs und der resultierenden Abwassermengen bei?</t>
  </si>
  <si>
    <t>Wie sehr trägt das Einreichobjekt zu einer Reduktion der resultierenden Mengen an festen Abfällen bei?</t>
  </si>
  <si>
    <t>Wie stark reduziert das Einreichobjekt das Gefahrenpotenzial zur Bildung von Altlasten?</t>
  </si>
  <si>
    <t>im Vergleich zu einer marktüblichen Lösung</t>
  </si>
  <si>
    <t>Führt das Einreichobjekt zu einer Verbesserung der Gleichstellung von Frauen und Männern (insbesondere bei den ausgelösten Arbeitsplätzen)?</t>
  </si>
  <si>
    <t>Werden durch das Einreichobjekt Arbeitsplätze für geistig und / oder körperlich eingeschränkte Personen geschaffen?</t>
  </si>
  <si>
    <t>Können durch das Einreichobjekt Personen im Ausbildungsverhältnis und / oder ältere ArbeitnehmerInnen besser berücksichtigt werden?</t>
  </si>
  <si>
    <t>Können durch das Einreichobjekt Langzeitarbeitslose und / oder arbeitsmarktferne Gruppen besser berücksichtigt werden?</t>
  </si>
  <si>
    <t>In welchem Ausmaß werden durch das Einreichobjekt familienfreundliche Arbeitsplätze geschaffen?</t>
  </si>
  <si>
    <t>Wie vorteilhaft stellen sich die Total Cost of Ownership (TCO) der Innovation gegenüber einer marktüblichen Lösung dar?</t>
  </si>
  <si>
    <t>Wie deutlich kann der Nutzen-Zugewinn gegenüber einer marktüblichen Lösung abgebildet werden?</t>
  </si>
  <si>
    <t>Sind die dargestellten Kosten als realistisch einzustufen?</t>
  </si>
  <si>
    <t>Ist der prognostizierte Nutzen (auch nicht-monetär) als realistisch einzustufen?</t>
  </si>
  <si>
    <t>Bleibt der Erfolg des Vorhabens weitestgehend bestehen, wenn sich wesentliche Input-Parameter (z.B. Energiekosten) in einem realistischen Ausmaß ändern?</t>
  </si>
  <si>
    <t>im Hinblick auf eine nachhaltige Zielerreichung</t>
  </si>
  <si>
    <t>Eignung der Technologien</t>
  </si>
  <si>
    <t>Ambitionslevel der Lösung</t>
  </si>
  <si>
    <t>Wie hoch ist die Standortqualität zu beurteilen (Entfernung zu den nächstgelegenen Transportdienstleistungen, Auswirkungen auf oder durch das Umfeld)?</t>
  </si>
  <si>
    <t>Wie flexibel sind Gebäudegrundrisse und Anlagentechnik gegenüber einer zukünftig geänderten Nutzung?</t>
  </si>
  <si>
    <t>Sind die angebotenen Komponenten und Systeme dazu geeignet, die gesteckten Ausschreibungsziele zu erreichen oder existieren effektivere Alternativen?</t>
  </si>
  <si>
    <t>Sind die angebotenen Komponenten und Systeme dazu geeignet, die gesteckten Ausschreibungsziele über ihre gesamte Nutzungsdauer zu erfüllen?</t>
  </si>
  <si>
    <t>Werden alle Kosten- und Nutzen-Aspekte ausreichend in der Angebotsdarstellung berücksichtigt?</t>
  </si>
  <si>
    <t>Wie ambitioniert sind die gesteckten Ziele zur Umweltgerechtigkeit (Emissionen, Wasserverbrauch, Landnutzung etc.) zu beurteilen?</t>
  </si>
  <si>
    <t>Wie ambitioniert sind die gesteckten Ziele zu sozialpolitischen Aspekten zu beurteilen?</t>
  </si>
  <si>
    <t>Wie weit wurden ökologische Baustoffe (Recycling-Produkte, Regionalität, Vermeidung kritischer Materialien) für die Konstruktion eingeplant?</t>
  </si>
  <si>
    <t>Wie sehr wurde das energetische Potenzial zur Eigenbedarfsabdeckung und Energierückgewinnung genutzt?</t>
  </si>
  <si>
    <t>Wie ambitioniert sind die gesteckten Ziele zur Reduktion des Energiebedarfs und der Treibhausgasemissionen?</t>
  </si>
  <si>
    <t>Wie weit ist ein geordneter Rückbau der Gebäude und Anlagen am Ende ihrer Nutzungsphase möglich?</t>
  </si>
  <si>
    <t>Wie sehr wurde das Potenzial im Hinblick auf ein effizientes Eco-Design berücksichtigt?</t>
  </si>
  <si>
    <t>Materialökologie und Ressourceneffizienz</t>
  </si>
  <si>
    <t>Wie sehr wurde in der Planung eine möglichst geringe Flächenversiegelung berücksichtigt?</t>
  </si>
  <si>
    <t>Leistungs- bzw. Objektbezeichnung laut Angebot ODER ANONYMISIERT</t>
  </si>
  <si>
    <t>Name des/der BieterIn bzw. einreichenden Organisation ODER ANONYMISIERT</t>
  </si>
  <si>
    <t>Zwischenschritte</t>
  </si>
  <si>
    <t>► Tabellenblatt Allgemeines</t>
  </si>
  <si>
    <t>► Tabellenblatt Jury</t>
  </si>
  <si>
    <t>► Tabellenblatt Kriterien</t>
  </si>
  <si>
    <t>► Tabellenblatt Angebot</t>
  </si>
  <si>
    <t>► Tabellenblatt Bewertungsbogen</t>
  </si>
  <si>
    <t>► Tabellenblatt Bewertungen</t>
  </si>
  <si>
    <t>► Tabellenblatt Ergebnisse</t>
  </si>
  <si>
    <t>Wie groß ist das Potenzial während der Nutzung der Innovation (oder bereits in einer Testphase) weitere mögliche Zielgruppen einzubinden?</t>
  </si>
  <si>
    <t>Wie hoch ist das wirtschaftliche Realisierungsrisiko zu beurteilen (ggf. durch Wirtschaftlichkeitsbetrachtungen, Marktanalysen etc. verringert)?</t>
  </si>
  <si>
    <t>Wie wahrscheinlich ist es, dass gegenläufige Effekte zur Zielsetzung (z.B. Rebound-Effekte) eintreten?</t>
  </si>
  <si>
    <t>in Relation zu notwendigen bzw. bisher üblichen Zielsetzungen</t>
  </si>
  <si>
    <t>Bei ALLGEMEINES geben Sie bitte die Eckdaten zu Ihrer Ausschreibung bzw. Ihres Wettbewerbs ein. Fügen Sie auch Ihre diesbezügliche Zielsetzung hinzu, um der Jury ein besseres Bild von Ihrer Sichtweise zu vermitteln.</t>
  </si>
  <si>
    <t>Unter JURY tragen Sie bitte die Personen ein, die Sie in Ihre Jury berufen haben.</t>
  </si>
  <si>
    <t>Bei ANGEBOT sind die für die Jury relevanten Eckdaten zum Angebot bzw. der Einreichung einzutragen. Diese können Sie auch auf eine eindeutige und klare Bezeichnung für das Angebot und die dahinterstehende Organisation beschränken, sofern die inhaltliche Präsentation für die Jury auf einem anderen Weg entsprechend dokumentiert wird. Damit sich Ihre Jury besser auf die Inhalte der einzelnen Angebote konzentrieren kann, sollten Sie eine Anonymisierung der BieterInnen vornehmen, was allgemein zu empfehlen ist.</t>
  </si>
  <si>
    <t>Zusammensetzung der herangezogenen Jury (optional)</t>
  </si>
  <si>
    <t>Sind die angebotenen Komponenten und Systeme dazu geeignet, die gesteckten Ausschreibungsziele in vollem Umfang zu erreichen oder bestehen Lücken?</t>
  </si>
  <si>
    <t>► Tabellenblatt Kriterienbogen</t>
  </si>
  <si>
    <t>Die Entwicklung des vorliegenden IÖB-Tools (Version 2016) erfolgte unter der Annahme, dass es im Rahmen einer Jury im Zuge einer öffentlichen Ausschreibungen verwendet wird. Der unmittelbare Nutzen der Toolanwendung entsteht bei öffentlichen Beschaffungsstellen, die im Rahmen ihrer Beschaffungsprozesse eine Jury zu Rate ziehen. Durch den Aufbau des Tools wird die Juryentscheidung strukturell begleitet und nachvollziehbar dokumentiert. Indirekt erwächst der österreichischen Wirtschaft und Bevölkerung ein Nutzen aus dem Tool, indem die öffentliche Hand nachhaltigere, effizientere und effektivere Leistungen anbieten kann.</t>
  </si>
  <si>
    <r>
      <t xml:space="preserve">Im Tabellenblatt KRITERIEN wählen Sie zunächst die von Ihnen gewünschte Bewertungsskala aus, wobei Sie die niedrigste und höchste Punktezahl festlegen. 
</t>
    </r>
    <r>
      <rPr>
        <b/>
        <sz val="9"/>
        <rFont val="Arial"/>
        <family val="2"/>
      </rPr>
      <t xml:space="preserve">Bitte beachten Sie, dass das IÖB-Tool so aufgebaut ist, dass eine hohe Punktezahl immer die anzustrebende Seite des Bewertungsspektrums darstellt. </t>
    </r>
    <r>
      <rPr>
        <sz val="9"/>
        <rFont val="Arial"/>
        <family val="2"/>
      </rPr>
      <t xml:space="preserve">
Voreingestellt ist eine Skala von 0 bis 3, da diese bei den meisten Anwendungen praktikabel sein wird. Sie können aber jede Skala von minus bis plus 10 auswählen. Danach können Sie bis zu 10 Kriterienkategorien benennen und mit einer zusätzlichen Information für die Jury versehen. Je Kategorie können Sie bis zu 5 Bewertungskriterien definieren. Nicht vergessen, dass bei allen Kriterien eine positive bzw. wünschenswerte Bewertung zu einer hohen Punktezahl führen muss, ansonsten kann das Excel-Tool nicht sinnvoll mit den unterschiedlichen "Richtungen" der Bewertungen umgehen. Dieser Aspekt ist insbesondere bei der Ausformulierung Ihrer Fragestellung zu den jeweiligen Kriterien relevant. Sie müssen weder alle 10 Kategorien noch jeweils alle 5 Kriterien ausschöpfen. Das Excel-Tool kann auch mit einer geringeren Anzahl an Kategorien und unterschiedlich vielen Kriterien je Kategorie problemlos umgehen.
Danach können Sie Anmerkungen zur Bewertung für die Jury ergänzen, z.B. welche qualitativen Abstufungen Sie in der quantitativen Skala für wichtig und richtig empfinden oder wie breit Sie das mögliche Bewertungsspektrum abstecken wollen.
Abschließend nehmen Sie bitte eine Gewichtung der Kategorien vor, sofern diese für Sie von Relevanz ist. Damit integrieren Sie, welche Kategorien bzw. Kriterien für Ihre Zielsetzung von besonderer oder geringerer Bedeutung sind. Für die Gewichtung der Kategorien steht Ihnen eine Punkteskala von 1 bis 6 zur Verfügung, wobei auch hier eine hohe Punktezahl einer größeren Bedeutung gleichkommt. Darüber hinaus können Sie optional einzelnen Kriterien bis zu 3 Zusatzpunkte geben, um die Wichtigkeit dieser Kriterien innerhalb Ihrer Kategorie zu unterstreichen. Sie müssen nicht die jeweiligen Zahlenbereiche voll ausschöpfen. Das Excel-Tool zieht für seine Berechnungen die relativen Gewichtungsverhältnisse entsprechende Ihrer Eingaben automatisch heran. Eine Gewichtung mit Null Punkten nimmt die jeweilige Kriterienkategorie aus der Wertung (sofern keine Zusatzpunkte vergeben wurden). Dadurch können Sie schnell und einfach nicht benötigte Kategorien aus der Auswertung entfernen.</t>
    </r>
  </si>
  <si>
    <r>
      <t xml:space="preserve">Um Ihnen die Anwendung zu erleichtern, finden Sie bereits ausformulierte Vorschläge für Kategorien und Kriterien im Excel-Tool.
Sie können (und sollten) diese Vorschläge problemlos an Ihre Anforderungen anpassen (ändern und / oder entfernen), wobei zu empfehlen ist, zumindest die Kategorien Innovationsgehalt, Chancenerhöhung und Risikosenkung beizubehalten. Die Kriterien innerhalb dieser drei zentralen Kategorien sollten Sie auf jeden Fall analog Ihrer spezifischen Zielsetzung adaptieren. Passen Sie die vorgeschlagenen Bewertungs-kategorien und -kriterien an Ihre Anforderungen an und nehmen Sie eine Gewichtung gemäß Ihrer Zielsetzung vor.
</t>
    </r>
    <r>
      <rPr>
        <b/>
        <sz val="9"/>
        <rFont val="Arial"/>
        <family val="2"/>
      </rPr>
      <t>Achten Sie insbesondere darauf, dass einzelne Aspekte nicht mehrfach durch verschiedene Kriterien bewertet werden.</t>
    </r>
  </si>
  <si>
    <r>
      <t xml:space="preserve">Speichern Sie die Excel-Datei mit dem bisherigen Status (mit den ausgefüllten Tabellenblättern ALLGEMEINES, JURY und KRITERIEN) gesondert ab. Diese Datei wird Ihnen im Folgenden als Vorlage dienen, um für jedes Angebot bzw. Einreichobjekt eine eigene Kopie erstellen zu können. Zugungsten einer besseren Ergebnisdarstellung und einer variablen Anzahl an betrachtbaren Angeboten bzw. Einreichungen erhält </t>
    </r>
    <r>
      <rPr>
        <b/>
        <sz val="9"/>
        <rFont val="Arial"/>
        <family val="2"/>
      </rPr>
      <t>jedes Angebot eine eigene Kopie dieser Vorlage</t>
    </r>
    <r>
      <rPr>
        <sz val="9"/>
        <rFont val="Arial"/>
        <family val="2"/>
      </rPr>
      <t>. Legen Sie also erst Kopien für alle Angebote an, wenn Sie sich bei den Bewertungskriterien für Ihre Jury sicher sind.</t>
    </r>
  </si>
  <si>
    <t>Das Tabellenblatt KRITERIENBOGEN ist dazu gedacht, dass Sie diesen für Ihre Jury-Mitglieder ausdrucken. Er umfasst die Bewertungskriterien inklusive Gewichtung, Skala und Anmerkungen für die Bewertung, die Sie am Tabellenblatt KRITERIEN eingegeben haben. Der Kriterienbogen dient dazu, dass Ihre Jury-Mitglieder jederzeit die einzelnen Bewertungskriterien und Ihre Anmerkungen für die Bewertung nachlesen können. Der Inhalt des Bewertungsbogens wird durch Ihre bisherigen Eingaben automatisch generiert. Sie können optional auf jedem Kriterienbogen den Namen des jeweiligen Jury-Mitglieds eintragen. Jedes Ihrer Jury-Mitglieder benötigt nur ein Exemplar des Kriterienbogens, um die Bewertungen durchführen zu können.</t>
  </si>
  <si>
    <r>
      <t xml:space="preserve">Bei BEWERTUNGEN geben Sie bitte die abgegebenen Bewertungen je Jury-Mitglied ein. Ihre Eingaben werden direkt in Mittelwerte (inkl. Standardabweichung) je Kriterium umgerechnet. Als zusätzliche Information werden auch die Minimal- und Maximal-Bewertungen sowie der Median bestimmt. Eingabefelder, die Sie aufgrund Ihrer vorangegangenen Eingaben nicht benötigen, werden automatisch ausgegraut.
</t>
    </r>
    <r>
      <rPr>
        <b/>
        <sz val="9"/>
        <rFont val="Arial"/>
        <family val="2"/>
      </rPr>
      <t>Um das vorliegende Excel-Tool übersichtlich zu gestalten, können Sie in jeder Kopie dieser Vorlage alle Bewertungen aller Jury-Mitglieder zu einem Angebot eingeben und erhalten somit pro Angebot die jeweilige Ergebnisdarstellung.</t>
    </r>
    <r>
      <rPr>
        <sz val="9"/>
        <rFont val="Arial"/>
        <family val="2"/>
      </rPr>
      <t xml:space="preserve">
Anmerkungen: Der Mittelwert ist das arithmetische Mittel, sprich der Durchschnitt aller Bewertungen. Der Median ist die mittlere Bewertung, sprich alle Bewertungen werden (einfach ausgedrückt) in einer Stirnreihe aufgestellt und die Bewertung in der Mitte der Stirnreihe ist der Median. Für Detailbetrachtungen kann es relevant sein, nicht nur den Mittelwert sondern auch den Median der Bewertungen zu betrachten.</t>
    </r>
  </si>
  <si>
    <r>
      <t xml:space="preserve">Auf einem einzelnen Blatt erhalten Sie alle ERGEBNISSE im Überblick. In zwei Diagrammen werden die vollständigen Bewertungsergebnisse dargestellt.
In einem Bubble-Diagramm werden die Mittelwerte der einzelnen Kriterien um deren Gewichtung ergänzt. Dadurch kann auf einen Blick interpretiert werden, ob beim jeweiligen Angebot auch alle "wichtigen" (weil stark gewichteten und damit groß dargestellten) Kriterien auch eine hohe Punktezahl erhalten haben.
In einem Säulendiagramm darunter werden die Mittelwerte der Bewertungen und die jeweiligen Standardabweichungen je Kategorie dargestellt. Dadurch ist direkt ersichtlich, bei welchen Kriterien sich die einzelnen Mitglieder der Jury einig waren und wo es divergierende Ansichten gab.
</t>
    </r>
    <r>
      <rPr>
        <b/>
        <sz val="9"/>
        <rFont val="Arial"/>
        <family val="2"/>
      </rPr>
      <t>Beide Diagramme gemeinsam dienen der Jury eine nachvollziehbare Reihung aller Angebote festzulegen und somit Ihnen das benötigte Gesamtergebnis zu liefern.</t>
    </r>
  </si>
  <si>
    <r>
      <rPr>
        <b/>
        <sz val="9"/>
        <rFont val="Arial"/>
        <family val="2"/>
      </rPr>
      <t xml:space="preserve">
Idee und Konzept</t>
    </r>
    <r>
      <rPr>
        <sz val="9"/>
        <rFont val="Arial"/>
        <family val="2"/>
      </rPr>
      <t xml:space="preserve">
Das gegenständliche Excel-Tool sowie der zugehörige Praxisleitfaden zur organisatorischen Unterstützung des Bewertungsprozesses basieren auf den Ergebnissen des Projektes "Erprobung des IÖB-Tools". Dieses Projekt erstreckte sich über den Zeitraum Februar 2015 bis März 2016 und wurde von der ÖGUT - Österreichische Gesellschaft für Umwelt und Technik in Kooperation mit der Energie- und Umweltagentur Niederösterreich, der Wirtschaftsuniversität Wien sowie dem scenario editor im Auftrag des bmvit, Abteilung für Energie- und Umwelttechnologien, durchgeführt.
</t>
    </r>
    <r>
      <rPr>
        <b/>
        <sz val="9"/>
        <rFont val="Arial"/>
        <family val="2"/>
      </rPr>
      <t>Herausgeber und Kontakt</t>
    </r>
    <r>
      <rPr>
        <sz val="9"/>
        <rFont val="Arial"/>
        <family val="2"/>
      </rPr>
      <t xml:space="preserve">
Bundesministerium für Verkehr, Innovation und Technologie
Abteilung III/I3 - Energie- und Umwelttechnologien
Radetzkystraße 2, 1030 Wien
www.bmvit.gv.at
</t>
    </r>
    <r>
      <rPr>
        <b/>
        <sz val="9"/>
        <rFont val="Arial"/>
        <family val="2"/>
      </rPr>
      <t>Inhaltliche Erarbeitung und Gestaltung</t>
    </r>
    <r>
      <rPr>
        <sz val="9"/>
        <rFont val="Arial"/>
        <family val="2"/>
      </rPr>
      <t xml:space="preserve">
ÖGUT - Österreichische Gesellschaft für Umwelt und Technik
Hollandstraße 10/46, 1020 Wien
www.oegut.at
und
scenario editor e.U.
Hauptstraße 149, 2504 Sooß
www.scenarioeditor.at </t>
    </r>
  </si>
  <si>
    <t>Blattschutz</t>
  </si>
  <si>
    <t>Die einzelnen Tabellenblätter der vorliegenden Excel-Vorlage sind mit einem Blattschutz versehen, um unbeabsichtigte Veränderungen bei der Anwendung zu vermeiden. Sollten Sie selbst Teile oder das gesamte Tool an Ihre Bedürfnisse anpassen wollen, so ist das jederzeit möglich. Um Ihnen dieses zu erleichtern, wurde kein Passwort für den Blattschutz vergeben.</t>
  </si>
  <si>
    <r>
      <t xml:space="preserve">Das vorliegende unentgeltlich zur Verfügung gestellte IÖB-Tool (Version 2016) wurde in der Art entwickelt, als dass es auf verschiedenste Produkte und Dienstleistungen in den Bereichen Energietechnologien und Gebäude anwendbar ist. Ebenso lässt es sich in öffentliche Ausschreibungen integrieren und kann auch für Innovationspreise der öffentlichen Verwaltung genutzt werden.
</t>
    </r>
    <r>
      <rPr>
        <b/>
        <sz val="9"/>
        <color indexed="8"/>
        <rFont val="Arial"/>
        <family val="2"/>
      </rPr>
      <t xml:space="preserve">Im Excel-Tool selbst werden die einzelnen Tabellenblätter von links (ALLGEMEINES) nach rechts (ERGEBNISSE) abgearbeitet. Sollten Zellen blau hinterlegt sein, so weisen sie auf eine fehlende oder fehlerhafte Eingabe hin. Eingabefelder sind grundsätzlich stärker umrandet als die übrigen Zellen. Dunkel ausgegraute Zellen können Sie ignorieren, da diese aufgrund Ihrer bisherigen Eingaben nicht weiter benötigt werden.
</t>
    </r>
    <r>
      <rPr>
        <sz val="9"/>
        <color indexed="8"/>
        <rFont val="Arial"/>
        <family val="2"/>
      </rPr>
      <t xml:space="preserve">Im IÖB-Tool können Sie jene Ausschreibungs- bzw. Zuschlagskriterien bündeln, die Sie von einer Jury bewerten lassen wollen. Nach Eingabe dieser Kriterien können Sie direkt Kriterien- und Bewertungsbögen für die einzelnen Jury-Mitglieder ausdrucken oder elektronisch verteilen und die Bewertungsergebnisse im Excel-Tool eingeben. Die zusammengefassten Ergebnisse werden für Ihre Jury in zwei Diagrammen zu jedem Angebot bzw. Einreichobjekt dargestellt, wodurch diese bei der BestbieterInnen-Findung unterstützt wird. Während die Kriterien und deren Gewichtung bereits im Vorfeld festgelegt werden, können die Jurierung und Auswertung der Bewertungsergebnisse in einem Zug erfolgen.
Anmerkungen zu weiteren Anwendungsmöglichkeiten: Das vorliegende IÖB-Tool ist primär für die Anwendung im Rahmen von Beschaffungsprozessen ausgelegt, kann aber auch für die Juryierung bei Innovations- oder Umweltpreisen, Ideenwettbewerben oder allgemein zum Abwägen von Optionen im Zuge interner Entscheidungsprozesse verwendet werden.
</t>
    </r>
  </si>
  <si>
    <t>Kurzanleitung</t>
  </si>
  <si>
    <t>► Füllen Sie in die Eingabefelder die Bezeichnung der Ausschreibung, den Namen Ihrer Dienststelle ein.
► Ergänzen Sie eine etwaige Referenznummer oder Kurzbezeichnung für die Ausschreibung.
► Fassen Sie die Ausschreibungsziele für Ihre Jury kurz und prägnant zusammen.
► Wenn Sie die Eingaben getätigt haben, wechseln Sie bitte auf das Tabellenblatt JURY.</t>
  </si>
  <si>
    <t>► Die Referenznummer bzw. Kurzbezeichnung der Ausschreibung wird automatisch übernommen.
► Tragen Sie bitte die Namen und Organisationen Ihrer Jury-MitgliederInnen ein.
► Falls Ihre Jury aus weniger als 10 MitgliederInnen besteht, können Sie überzählige Platzhalter löschen.
► Wenn Sie die Eingaben getätigt haben, wechseln Sie bitte auf das Tabellenblatt KRITERIEN.</t>
  </si>
  <si>
    <t>0 = keine Chancen bis 3 = sehr hohe Chancen</t>
  </si>
  <si>
    <t>0 = nicht innovativ bis 3 = hochgradig innovativ</t>
  </si>
  <si>
    <t>0 = hohes Risiko bis 3 = geringes Risiko</t>
  </si>
  <si>
    <t>0 = kein modularer Aufbau bis 
3 = leicht austauschbare Einzelkomponenten</t>
  </si>
  <si>
    <t>0 = keine Reduktionen bis 3 = hohe Reduktionen</t>
  </si>
  <si>
    <t xml:space="preserve">0 = sehr ungenaue bis 3 = sehr exakte Quantifizierung </t>
  </si>
  <si>
    <t>0 = geringe Reduktionen bis 3 = hohe Reduktionen</t>
  </si>
  <si>
    <t>0 = geringer bis 3 = hoher Anteil</t>
  </si>
  <si>
    <t>0 = kein bis 3 = hohes Potenzial</t>
  </si>
  <si>
    <t>0 = hohe Barrieren bis 
3 = deutliche Verbesserung des Status quo</t>
  </si>
  <si>
    <t>0 = negatives bis 3 = sehr vorteilhaftes 
Kosten-Nutzen-Verhältnis</t>
  </si>
  <si>
    <t>0 = kein bis 3 = sehr großer Zugewinn</t>
  </si>
  <si>
    <t>0 = sehr fraglich bis 3 = hoch belastbar</t>
  </si>
  <si>
    <t>0 =  nicht bis 3 = sehr gut geeignet</t>
  </si>
  <si>
    <t>0 = gar nicht bis 3 = sehr ambitioniert</t>
  </si>
  <si>
    <t>0 = keine bis 3 = starke Berücksichtigung</t>
  </si>
  <si>
    <t>► Legen Sie die von Ihnen gewünschte Bewertungsskala fest. Sie können frei auf einer Skala von minus bis plus 10 wählen.
► Tragen Sie die Überschriften und Anmerkungen Ihrer Bewertungskategorien (1 - 10) ein. Sie können auch weniger als die 10 vorgeschlagenen Kategorien nutzen.
► Tragen Sie die konkreten Fragestellungen zu Ihren gewünschten Bewertungskategorien ein. Sie können die Kriterien frei definieren.
► Ergänzen Sie für jedes Kriterium Anmerkungen, wie die Jury das mögliche Bewertungsspektrum interpretieren soll.
► Nehmen Sie die Gewichtung der einzelnen Bewertungskategorien vor. (0 Punkte = nicht verwendet | 1 Punkt = niedrigste Gewichtung | 6 Punkte = höchste Gewichtung)
► Optional können Sie noch bis zu drei Zusatzpunkte bei der Gewichtung beliebig vieler einzelner Kriterien vergeben.
► Machen Sie eine Sicherungskopie Ihrer bisherigen Eingaben und erstellen Sie für jedes erhaltene Angebot eine eigene Datei-Kopie, mit der Sie einzeln weiterarbeiten.
► Wenn Sie die Eingaben getätigt haben, wechseln Sie bitte in den jeweiligen Datei-Kopien der Angebote auf das Tabellenblatt ANGEBOT.</t>
  </si>
  <si>
    <t>► Legen Sie fest, ob Sie Ihrer Jury die BieterInnen benennen wollen oder lieber anonymisiert arbeiten wollen.
► Tragen Sie die Bezeichnungen der BieterInnen und Angebote ein ODER verwenden Sie anonyme Kürzel.
► Optional können Sie die Kurzbeschreibung der Angebote einfügen oder andere Medien verwenden.
► Wenn Sie die Eingaben getätigt haben, wechseln Sie bitte auf das Tabellenblatt KRITERIENBOGEN.</t>
  </si>
  <si>
    <t>Kriterienbogen</t>
  </si>
  <si>
    <t>► Ihre bisherigen Eingaben zur Bewertungsskala, den Kriterienkategorien, Bewertungskriterien, Anmerkungen und Gewichtungen werden automatisch übernommen.
► Optional können Sie die Kriterienbögen für Ihre JurorInnen personalisieren, falls das für Ihren Jury-Prozess sinnvoll ist. Ansonsten werden keine weiteren Eingaben benötigt.
► Drucken Sie jeweils ein Exemplar des Kriterienbogens für jedes Jury-Mitglied aus (auf Papier oder als PDF) und übergeben Sie dieses an das jeweilige Jury-Mitglied.
► Wenn Sie die Kriterienbögen ausgedruckt haben, wechseln Sie bitte auf das Tabellenblatt BEWERTUNGSBOGEN.</t>
  </si>
  <si>
    <t>Das Tabellenblatt BEWERTUNGSBOGEN können Sie entweder ausdrucken oder Ihren Jury-Mitgliedern elektronisch zur Verfügung stellen und dient dazu, die einzelnen Bewertungen Ihrer Jury-Mitglieder strukturiert und übersichtlich zu dokumentieren. 
Auf jedem Bewertungsbogen können die Bewertungen für bis zu zwölf Angebote bzw. Einreichobjekte (A-L) gleichzeitig festgehalten werden. Zusätzlich gibt es zu jedem Bewertungskriterium ein Eingabefeld für Kommentare zur Bewertung (seitens des jeweiligen Jury-Mitglieds). Sollten Ihre Jury-Mitglieder mehr kommentieren wollen, als Platz im Bewertungsbogen ist, können Sie hierfür ein einfaches Word-Dokument selbst erstellen. Da Excel sich nur begrenzt zur Textverarbeitung eignet, werden Sie mit diesem zusätzlichen Word-Dokument leichter arbeiten können. Um Ihren Jury-Mitgliedern den Bewertungsbogen elektronisch zur Verfügung zu stellen, rechtsklicken Sie bitte auf den Tabellenblatt-Reiter BEWERTUNGSBOGEN und danach auf "Verschieben oder kopieren". Danach wählen Sie oben "neue Arbeitsmappe" aus, haken unten "Kopie erstellen" an und klicken Sie auf "OK". Dann öffnet sich eine neue Excel-Datei mit nur diesem Tabellenblatt, das sie abspeichern und verschicken können.</t>
  </si>
  <si>
    <t>► Korrigieren Sie ggf. die Spaltenüberschriften für die einzelnen Angebote (A-L) auf max. 4-stellige Kürzel, um sicherzustellen, dass die einzelnen Jury-Mitglieder dieselben Spalten
     für die Bewertung derselben Angebote verwendet. Diese Kürzel sollten also bei den Angebotsbeschreibungen für die Jury auch verwendet werden und klar ersichtlich sein.
► Sie können die Bewertungsbögen auf Papier ausdrucken oder durch Rechtsklick auf den Tabellenblatt-Reiter als Kopie in eine neue Arbeitsmappe kopieren (siehe ANLEITUNG).
► Jedes Jury-Mitglied benötigt einen Bewertungsbogen. Sollten mehr als zwölf Angebote gleichzeitig zu bewerten sein, nutzen Sie bitte zwei oder mehr Bewertungsbögen.
► Wenn Sie die ausgefüllten Bewertungsbögen Ihrer Jury-Mitglieder erhalten haben, wechseln Sie bitte auf das Tabellenblatt BEWERTUNGEN.</t>
  </si>
  <si>
    <t>► Übertragen Sie die Bewertungen Ihrer Jury Angebot für Angebot in die entsprechenden Datei-Kopien dieser Excel-Vorlage.
► Kriterien, die nach Ihren bisherigen Eingaben keine konkrete Fragestellung oder Gewichtung haben, werden ausgegraut.
► Die Namen Ihrer Jury-Mitglieder und die Angebotsbezeichnung werden automatisch übernommen. 
► Wenn Sie die Bewertungen Ihrer Jury eingegeben haben, wechseln Sie bitte auf das Tabellenblatt ERGEBNISSE, um Ihrer Jury
     die Ergebnisse zu diesem Angebot zu präsentieren (ggf. auszudrucken). Verfahren Sie so auch mit allen anderen bewerteten
     Angeboten und lassen Sie die Jury anhand der Bewertungsergebnisse eine Reihung der Angebote erarbeiten.</t>
  </si>
  <si>
    <t>Anleitung: IÖB-Tool für Jurys (Version 2016)</t>
  </si>
  <si>
    <t>IÖB-Tool für Jurys (Version 2016)</t>
  </si>
  <si>
    <t>Das "Leitkonzept für eine innovationsfördernde öffentliche Beschaffung (IÖB) in Österreich" des Bundesministeriums für Wissenschaft, Forschung und Wirtschaft sowie des Bundesministeriums für Verkehr, Innovation und Technologie sieht eine erhöhte Aktivität der öffentlichen Hand in der innovationsfördernden Beschaffung vor. Das Leitkonzept IÖB hat zum Ziel mit den ausgelösten Innovationen zur Lösung von gesellschaftlichen Herausforderungen und zur Stärkung der Wettbewerbsfähigkeit Österreichs beizutragen. Darüber hinaus gilt es die öffentliche Infrastruktur unter Berücksichtigung zukünftiger Bedürfnisse zu modernisieren und den BürgerInnen ein nachhaltiges, effizientes und effektives Leistungsangebot bieten zu können. Durch die Schaffung von Referenzmärkten soll die Nachfrage nach innovativen Gütern und Dienstleistungen stimuliert werden sowie entsprechende, effektive Beschaffungspraktiken und Strukturen etabliert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</si>
</sst>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 &quot;0.0"/>
  </numFmts>
  <fonts count="38" x14ac:knownFonts="1">
    <font>
      <sz val="11"/>
      <color indexed="8"/>
      <name val="Calibri"/>
    </font>
    <font>
      <sz val="10"/>
      <color indexed="8"/>
      <name val="Arial"/>
      <family val="2"/>
    </font>
    <font>
      <sz val="11"/>
      <color indexed="8"/>
      <name val="Calibri"/>
      <family val="2"/>
    </font>
    <font>
      <b/>
      <sz val="20"/>
      <color indexed="21"/>
      <name val="Arial"/>
      <family val="2"/>
    </font>
    <font>
      <b/>
      <sz val="12"/>
      <color indexed="21"/>
      <name val="Arial"/>
      <family val="2"/>
    </font>
    <font>
      <sz val="9"/>
      <color indexed="8"/>
      <name val="Arial"/>
      <family val="2"/>
    </font>
    <font>
      <sz val="7"/>
      <color indexed="40"/>
      <name val="Arial"/>
      <family val="2"/>
    </font>
    <font>
      <b/>
      <sz val="9"/>
      <color indexed="21"/>
      <name val="Arial"/>
      <family val="2"/>
    </font>
    <font>
      <sz val="12"/>
      <color indexed="8"/>
      <name val="Arial"/>
      <family val="2"/>
    </font>
    <font>
      <b/>
      <sz val="9"/>
      <color indexed="8"/>
      <name val="Arial"/>
      <family val="2"/>
    </font>
    <font>
      <sz val="9"/>
      <color indexed="11"/>
      <name val="Arial"/>
      <family val="2"/>
    </font>
    <font>
      <sz val="11"/>
      <color indexed="8"/>
      <name val="Arial"/>
      <family val="2"/>
    </font>
    <font>
      <sz val="9"/>
      <color indexed="8"/>
      <name val="Arial"/>
      <family val="2"/>
    </font>
    <font>
      <sz val="12"/>
      <color indexed="8"/>
      <name val="Arial"/>
      <family val="2"/>
    </font>
    <font>
      <b/>
      <sz val="9"/>
      <color indexed="8"/>
      <name val="Arial"/>
      <family val="2"/>
    </font>
    <font>
      <sz val="9"/>
      <color indexed="8"/>
      <name val="Arial"/>
      <family val="2"/>
    </font>
    <font>
      <b/>
      <sz val="9"/>
      <color indexed="8"/>
      <name val="Arial"/>
      <family val="2"/>
    </font>
    <font>
      <sz val="9"/>
      <color indexed="8"/>
      <name val="Arial"/>
      <family val="2"/>
    </font>
    <font>
      <b/>
      <sz val="9"/>
      <color indexed="8"/>
      <name val="Arial"/>
      <family val="2"/>
    </font>
    <font>
      <sz val="9"/>
      <color indexed="8"/>
      <name val="Arial"/>
      <family val="2"/>
    </font>
    <font>
      <sz val="12"/>
      <color indexed="8"/>
      <name val="Arial"/>
      <family val="2"/>
    </font>
    <font>
      <b/>
      <sz val="12"/>
      <color indexed="21"/>
      <name val="Arial"/>
      <family val="2"/>
    </font>
    <font>
      <b/>
      <sz val="12"/>
      <color indexed="8"/>
      <name val="Arial"/>
      <family val="2"/>
    </font>
    <font>
      <sz val="10"/>
      <color indexed="8"/>
      <name val="Arial"/>
      <family val="2"/>
    </font>
    <font>
      <sz val="9"/>
      <color indexed="8"/>
      <name val="Wingdings"/>
      <charset val="2"/>
    </font>
    <font>
      <b/>
      <sz val="10"/>
      <color theme="0"/>
      <name val="Arial"/>
      <family val="2"/>
    </font>
    <font>
      <b/>
      <sz val="10"/>
      <color theme="0"/>
      <name val="Wingdings"/>
      <charset val="2"/>
    </font>
    <font>
      <sz val="9"/>
      <color indexed="40"/>
      <name val="Arial"/>
      <family val="2"/>
    </font>
    <font>
      <sz val="9"/>
      <color indexed="8"/>
      <name val="Calibri"/>
      <family val="2"/>
    </font>
    <font>
      <sz val="9"/>
      <color indexed="21"/>
      <name val="Arial"/>
      <family val="2"/>
    </font>
    <font>
      <sz val="9"/>
      <name val="Arial"/>
      <family val="2"/>
    </font>
    <font>
      <b/>
      <sz val="9"/>
      <name val="Arial"/>
      <family val="2"/>
    </font>
    <font>
      <sz val="9"/>
      <color theme="0"/>
      <name val="Arial"/>
      <family val="2"/>
    </font>
    <font>
      <b/>
      <sz val="9"/>
      <color theme="0"/>
      <name val="Arial"/>
      <family val="2"/>
    </font>
    <font>
      <sz val="7"/>
      <color indexed="40"/>
      <name val="Arial"/>
      <family val="2"/>
    </font>
    <font>
      <sz val="12"/>
      <name val="Arial"/>
      <family val="2"/>
    </font>
    <font>
      <sz val="12"/>
      <color rgb="FF0096BB"/>
      <name val="Arial"/>
      <family val="2"/>
    </font>
    <font>
      <sz val="9"/>
      <color rgb="FF7B7C7E"/>
      <name val="Arial"/>
      <family val="2"/>
    </font>
  </fonts>
  <fills count="4">
    <fill>
      <patternFill patternType="none"/>
    </fill>
    <fill>
      <patternFill patternType="gray125"/>
    </fill>
    <fill>
      <patternFill patternType="solid">
        <fgColor indexed="41"/>
      </patternFill>
    </fill>
    <fill>
      <patternFill patternType="solid">
        <fgColor theme="0" tint="-0.14999847407452621"/>
        <bgColor indexed="64"/>
      </patternFill>
    </fill>
  </fills>
  <borders count="44">
    <border>
      <left/>
      <right/>
      <top/>
      <bottom/>
      <diagonal/>
    </border>
    <border>
      <left/>
      <right style="thin">
        <color indexed="40"/>
      </right>
      <top/>
      <bottom style="thin">
        <color indexed="40"/>
      </bottom>
      <diagonal/>
    </border>
    <border>
      <left style="thin">
        <color indexed="40"/>
      </left>
      <right/>
      <top/>
      <bottom style="thin">
        <color indexed="40"/>
      </bottom>
      <diagonal/>
    </border>
    <border>
      <left/>
      <right style="thin">
        <color indexed="42"/>
      </right>
      <top style="thin">
        <color indexed="42"/>
      </top>
      <bottom style="thin">
        <color indexed="42"/>
      </bottom>
      <diagonal/>
    </border>
    <border>
      <left style="medium">
        <color indexed="42"/>
      </left>
      <right style="medium">
        <color indexed="42"/>
      </right>
      <top style="medium">
        <color indexed="42"/>
      </top>
      <bottom style="medium">
        <color indexed="42"/>
      </bottom>
      <diagonal/>
    </border>
    <border>
      <left style="thin">
        <color indexed="42"/>
      </left>
      <right/>
      <top style="thin">
        <color indexed="42"/>
      </top>
      <bottom style="thin">
        <color indexed="42"/>
      </bottom>
      <diagonal/>
    </border>
    <border>
      <left style="thin">
        <color indexed="42"/>
      </left>
      <right style="thin">
        <color indexed="42"/>
      </right>
      <top style="thin">
        <color indexed="42"/>
      </top>
      <bottom style="thin">
        <color indexed="42"/>
      </bottom>
      <diagonal/>
    </border>
    <border>
      <left style="thin">
        <color indexed="40"/>
      </left>
      <right/>
      <top/>
      <bottom style="thin">
        <color indexed="64"/>
      </bottom>
      <diagonal/>
    </border>
    <border>
      <left/>
      <right/>
      <top/>
      <bottom style="thin">
        <color indexed="64"/>
      </bottom>
      <diagonal/>
    </border>
    <border>
      <left/>
      <right style="thin">
        <color indexed="40"/>
      </right>
      <top/>
      <bottom style="thin">
        <color indexed="64"/>
      </bottom>
      <diagonal/>
    </border>
    <border>
      <left/>
      <right/>
      <top style="thin">
        <color indexed="42"/>
      </top>
      <bottom style="thin">
        <color indexed="42"/>
      </bottom>
      <diagonal/>
    </border>
    <border>
      <left style="thin">
        <color indexed="42"/>
      </left>
      <right style="thin">
        <color indexed="42"/>
      </right>
      <top/>
      <bottom/>
      <diagonal/>
    </border>
    <border>
      <left style="thin">
        <color indexed="42"/>
      </left>
      <right/>
      <top/>
      <bottom style="thin">
        <color indexed="42"/>
      </bottom>
      <diagonal/>
    </border>
    <border>
      <left/>
      <right/>
      <top/>
      <bottom style="thin">
        <color indexed="42"/>
      </bottom>
      <diagonal/>
    </border>
    <border>
      <left style="thin">
        <color indexed="42"/>
      </left>
      <right/>
      <top style="thin">
        <color indexed="42"/>
      </top>
      <bottom/>
      <diagonal/>
    </border>
    <border>
      <left/>
      <right/>
      <top style="thin">
        <color indexed="42"/>
      </top>
      <bottom/>
      <diagonal/>
    </border>
    <border>
      <left/>
      <right style="thin">
        <color indexed="42"/>
      </right>
      <top style="thin">
        <color indexed="42"/>
      </top>
      <bottom/>
      <diagonal/>
    </border>
    <border>
      <left/>
      <right style="thin">
        <color indexed="42"/>
      </right>
      <top/>
      <bottom/>
      <diagonal/>
    </border>
    <border>
      <left style="thin">
        <color indexed="42"/>
      </left>
      <right/>
      <top/>
      <bottom/>
      <diagonal/>
    </border>
    <border>
      <left/>
      <right/>
      <top style="medium">
        <color indexed="42"/>
      </top>
      <bottom style="medium">
        <color indexed="42"/>
      </bottom>
      <diagonal/>
    </border>
    <border>
      <left style="medium">
        <color indexed="42"/>
      </left>
      <right/>
      <top style="medium">
        <color indexed="42"/>
      </top>
      <bottom style="medium">
        <color indexed="42"/>
      </bottom>
      <diagonal/>
    </border>
    <border>
      <left style="thin">
        <color indexed="42"/>
      </left>
      <right style="thin">
        <color indexed="42"/>
      </right>
      <top style="thin">
        <color indexed="42"/>
      </top>
      <bottom style="medium">
        <color indexed="42"/>
      </bottom>
      <diagonal/>
    </border>
    <border>
      <left style="thin">
        <color indexed="42"/>
      </left>
      <right style="medium">
        <color indexed="42"/>
      </right>
      <top style="medium">
        <color indexed="42"/>
      </top>
      <bottom style="medium">
        <color indexed="42"/>
      </bottom>
      <diagonal/>
    </border>
    <border>
      <left/>
      <right style="thin">
        <color indexed="42"/>
      </right>
      <top style="medium">
        <color indexed="42"/>
      </top>
      <bottom style="medium">
        <color indexed="42"/>
      </bottom>
      <diagonal/>
    </border>
    <border>
      <left style="medium">
        <color indexed="42"/>
      </left>
      <right style="thin">
        <color indexed="42"/>
      </right>
      <top style="medium">
        <color indexed="42"/>
      </top>
      <bottom style="medium">
        <color indexed="42"/>
      </bottom>
      <diagonal/>
    </border>
    <border>
      <left/>
      <right style="medium">
        <color indexed="42"/>
      </right>
      <top style="thin">
        <color indexed="42"/>
      </top>
      <bottom style="thin">
        <color indexed="42"/>
      </bottom>
      <diagonal/>
    </border>
    <border>
      <left style="thin">
        <color indexed="42"/>
      </left>
      <right style="thin">
        <color indexed="42"/>
      </right>
      <top style="medium">
        <color indexed="42"/>
      </top>
      <bottom style="medium">
        <color indexed="42"/>
      </bottom>
      <diagonal/>
    </border>
    <border>
      <left style="thin">
        <color indexed="42"/>
      </left>
      <right style="medium">
        <color indexed="42"/>
      </right>
      <top style="thin">
        <color indexed="42"/>
      </top>
      <bottom/>
      <diagonal/>
    </border>
    <border>
      <left style="thin">
        <color indexed="42"/>
      </left>
      <right style="medium">
        <color indexed="42"/>
      </right>
      <top/>
      <bottom style="thin">
        <color indexed="42"/>
      </bottom>
      <diagonal/>
    </border>
    <border>
      <left/>
      <right style="medium">
        <color indexed="42"/>
      </right>
      <top/>
      <bottom/>
      <diagonal/>
    </border>
    <border>
      <left/>
      <right style="thin">
        <color indexed="42"/>
      </right>
      <top/>
      <bottom style="medium">
        <color indexed="42"/>
      </bottom>
      <diagonal/>
    </border>
    <border>
      <left/>
      <right/>
      <top/>
      <bottom style="thin">
        <color indexed="40"/>
      </bottom>
      <diagonal/>
    </border>
    <border>
      <left style="thin">
        <color rgb="FF7B7C7E"/>
      </left>
      <right style="thin">
        <color rgb="FF7B7C7E"/>
      </right>
      <top style="thin">
        <color rgb="FF7B7C7E"/>
      </top>
      <bottom style="thin">
        <color rgb="FF7B7C7E"/>
      </bottom>
      <diagonal/>
    </border>
    <border>
      <left style="thin">
        <color rgb="FF7B7C7E"/>
      </left>
      <right/>
      <top style="thin">
        <color rgb="FF7B7C7E"/>
      </top>
      <bottom/>
      <diagonal/>
    </border>
    <border>
      <left/>
      <right/>
      <top style="thin">
        <color rgb="FF7B7C7E"/>
      </top>
      <bottom/>
      <diagonal/>
    </border>
    <border>
      <left/>
      <right style="thin">
        <color rgb="FF7B7C7E"/>
      </right>
      <top style="thin">
        <color rgb="FF7B7C7E"/>
      </top>
      <bottom/>
      <diagonal/>
    </border>
    <border>
      <left/>
      <right style="thin">
        <color rgb="FF7B7C7E"/>
      </right>
      <top/>
      <bottom/>
      <diagonal/>
    </border>
    <border>
      <left style="thin">
        <color rgb="FF7B7C7E"/>
      </left>
      <right/>
      <top/>
      <bottom style="thin">
        <color rgb="FF7B7C7E"/>
      </bottom>
      <diagonal/>
    </border>
    <border>
      <left/>
      <right/>
      <top/>
      <bottom style="thin">
        <color rgb="FF7B7C7E"/>
      </bottom>
      <diagonal/>
    </border>
    <border>
      <left/>
      <right/>
      <top style="thin">
        <color rgb="FF7B7C7E"/>
      </top>
      <bottom style="thin">
        <color rgb="FF7B7C7E"/>
      </bottom>
      <diagonal/>
    </border>
    <border>
      <left style="medium">
        <color rgb="FF7B7C7E"/>
      </left>
      <right style="medium">
        <color rgb="FF7B7C7E"/>
      </right>
      <top style="medium">
        <color rgb="FF7B7C7E"/>
      </top>
      <bottom style="medium">
        <color rgb="FF7B7C7E"/>
      </bottom>
      <diagonal/>
    </border>
    <border>
      <left style="thin">
        <color rgb="FF7B7C7E"/>
      </left>
      <right/>
      <top style="thin">
        <color rgb="FF7B7C7E"/>
      </top>
      <bottom style="thin">
        <color rgb="FF7B7C7E"/>
      </bottom>
      <diagonal/>
    </border>
    <border>
      <left/>
      <right style="thin">
        <color rgb="FF7B7C7E"/>
      </right>
      <top style="thin">
        <color rgb="FF7B7C7E"/>
      </top>
      <bottom style="thin">
        <color rgb="FF7B7C7E"/>
      </bottom>
      <diagonal/>
    </border>
    <border>
      <left style="thin">
        <color rgb="FF7B7C7E"/>
      </left>
      <right style="thin">
        <color rgb="FF7B7C7E"/>
      </right>
      <top style="thin">
        <color rgb="FF7B7C7E"/>
      </top>
      <bottom/>
      <diagonal/>
    </border>
  </borders>
  <cellStyleXfs count="2">
    <xf numFmtId="0" fontId="0" fillId="0" borderId="0"/>
    <xf numFmtId="9" fontId="2" fillId="0" borderId="0" applyFont="0" applyFill="0" applyBorder="0" applyAlignment="0" applyProtection="0"/>
  </cellStyleXfs>
  <cellXfs count="209">
    <xf numFmtId="0" fontId="2" fillId="0" borderId="0" xfId="0" applyFont="1"/>
    <xf numFmtId="0" fontId="9" fillId="0" borderId="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2" fillId="0" borderId="0" xfId="0" applyFont="1" applyProtection="1"/>
    <xf numFmtId="0" fontId="21" fillId="0" borderId="0" xfId="0" applyFont="1" applyAlignment="1" applyProtection="1">
      <alignment vertical="top"/>
    </xf>
    <xf numFmtId="0" fontId="4" fillId="0" borderId="0" xfId="0" applyFont="1" applyAlignment="1" applyProtection="1">
      <alignment vertical="top"/>
    </xf>
    <xf numFmtId="0" fontId="19" fillId="0" borderId="0" xfId="0" applyFont="1" applyAlignment="1" applyProtection="1">
      <alignment horizontal="center" vertical="center" wrapText="1"/>
    </xf>
    <xf numFmtId="0" fontId="30" fillId="0" borderId="32" xfId="0" applyFont="1" applyBorder="1" applyAlignment="1" applyProtection="1">
      <alignment horizontal="center" vertical="center" wrapText="1"/>
    </xf>
    <xf numFmtId="0" fontId="1" fillId="0" borderId="0" xfId="0" applyFont="1" applyAlignment="1" applyProtection="1">
      <alignment horizontal="center" vertical="top" wrapText="1"/>
    </xf>
    <xf numFmtId="0" fontId="31" fillId="0" borderId="32" xfId="0" applyFont="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wrapText="1"/>
    </xf>
    <xf numFmtId="0" fontId="19" fillId="0" borderId="0" xfId="0" applyFont="1" applyFill="1" applyBorder="1" applyAlignment="1" applyProtection="1">
      <alignment horizontal="left" wrapText="1"/>
    </xf>
    <xf numFmtId="0" fontId="19"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top" wrapText="1"/>
    </xf>
    <xf numFmtId="0" fontId="28" fillId="0" borderId="0" xfId="0" applyFont="1" applyFill="1" applyBorder="1" applyProtection="1"/>
    <xf numFmtId="0" fontId="29" fillId="0" borderId="0" xfId="0" applyFont="1" applyFill="1" applyBorder="1" applyAlignment="1" applyProtection="1">
      <alignment vertical="top"/>
    </xf>
    <xf numFmtId="0" fontId="29" fillId="0" borderId="0" xfId="0" applyFont="1" applyFill="1" applyBorder="1" applyAlignment="1" applyProtection="1">
      <alignment horizontal="center" vertical="top" wrapText="1"/>
    </xf>
    <xf numFmtId="0" fontId="28" fillId="0" borderId="0" xfId="0" applyFont="1" applyFill="1" applyBorder="1" applyAlignment="1" applyProtection="1">
      <alignment horizontal="right" vertical="center" wrapText="1"/>
    </xf>
    <xf numFmtId="0" fontId="19" fillId="0" borderId="0" xfId="0" applyFont="1" applyAlignment="1" applyProtection="1">
      <alignment horizontal="left" vertical="top" wrapText="1"/>
    </xf>
    <xf numFmtId="0" fontId="32" fillId="0" borderId="0" xfId="0" applyFont="1" applyAlignment="1" applyProtection="1">
      <alignment horizontal="left" vertical="top" wrapText="1"/>
    </xf>
    <xf numFmtId="164" fontId="1" fillId="0" borderId="0" xfId="1" applyNumberFormat="1" applyFont="1" applyAlignment="1" applyProtection="1">
      <alignment horizontal="left" vertical="top" wrapText="1"/>
    </xf>
    <xf numFmtId="164" fontId="4" fillId="0" borderId="0" xfId="1" applyNumberFormat="1" applyFont="1" applyAlignment="1" applyProtection="1">
      <alignment vertical="top"/>
    </xf>
    <xf numFmtId="0" fontId="4" fillId="0" borderId="0" xfId="0" applyFont="1" applyBorder="1" applyAlignment="1" applyProtection="1">
      <alignment horizontal="center" vertical="top" wrapText="1"/>
    </xf>
    <xf numFmtId="0" fontId="15" fillId="0" borderId="0" xfId="0" applyFont="1" applyAlignment="1" applyProtection="1">
      <alignment vertical="center" wrapText="1"/>
    </xf>
    <xf numFmtId="0" fontId="15" fillId="0" borderId="0" xfId="0" applyFont="1" applyAlignment="1" applyProtection="1">
      <alignment horizontal="center" vertical="top" wrapText="1"/>
    </xf>
    <xf numFmtId="0" fontId="16" fillId="0" borderId="32" xfId="0" applyFont="1" applyFill="1" applyBorder="1" applyAlignment="1" applyProtection="1">
      <alignment horizontal="center" wrapText="1"/>
    </xf>
    <xf numFmtId="164" fontId="18" fillId="3" borderId="32" xfId="1" applyNumberFormat="1" applyFont="1" applyFill="1" applyBorder="1" applyAlignment="1" applyProtection="1">
      <alignment horizontal="center" textRotation="90" wrapText="1"/>
    </xf>
    <xf numFmtId="0" fontId="18" fillId="0" borderId="43" xfId="0" applyFont="1" applyFill="1" applyBorder="1" applyAlignment="1" applyProtection="1">
      <alignment horizontal="center" textRotation="90" wrapText="1"/>
    </xf>
    <xf numFmtId="0" fontId="18" fillId="0" borderId="43" xfId="0" applyFont="1" applyBorder="1" applyAlignment="1" applyProtection="1">
      <alignment horizontal="center" textRotation="90" wrapText="1"/>
    </xf>
    <xf numFmtId="0" fontId="18" fillId="3" borderId="32" xfId="0" applyFont="1" applyFill="1" applyBorder="1" applyAlignment="1" applyProtection="1">
      <alignment horizontal="center" textRotation="90" wrapText="1"/>
    </xf>
    <xf numFmtId="0" fontId="18" fillId="0" borderId="32" xfId="0" applyFont="1" applyFill="1" applyBorder="1" applyAlignment="1" applyProtection="1">
      <alignment horizontal="center" textRotation="90" wrapText="1"/>
    </xf>
    <xf numFmtId="0" fontId="18" fillId="0" borderId="0" xfId="0" applyFont="1" applyAlignment="1" applyProtection="1">
      <alignment wrapText="1"/>
    </xf>
    <xf numFmtId="0" fontId="33" fillId="0" borderId="0" xfId="0" applyFont="1" applyAlignment="1" applyProtection="1">
      <alignment horizontal="center" textRotation="90" wrapText="1"/>
    </xf>
    <xf numFmtId="0" fontId="23" fillId="0" borderId="0" xfId="0" applyFont="1" applyAlignment="1" applyProtection="1">
      <alignment horizontal="left" wrapText="1"/>
    </xf>
    <xf numFmtId="0" fontId="1" fillId="0" borderId="0" xfId="0" applyFont="1" applyAlignment="1" applyProtection="1">
      <alignment horizontal="left" wrapText="1"/>
    </xf>
    <xf numFmtId="165" fontId="18" fillId="3" borderId="42" xfId="0" applyNumberFormat="1" applyFont="1" applyFill="1" applyBorder="1" applyAlignment="1" applyProtection="1">
      <alignment horizontal="center" vertical="center" wrapText="1"/>
    </xf>
    <xf numFmtId="166" fontId="18" fillId="3" borderId="32" xfId="0" applyNumberFormat="1" applyFont="1" applyFill="1" applyBorder="1" applyAlignment="1" applyProtection="1">
      <alignment horizontal="center" vertical="center" wrapText="1"/>
    </xf>
    <xf numFmtId="0" fontId="17" fillId="0" borderId="32" xfId="0" applyFont="1" applyBorder="1" applyAlignment="1" applyProtection="1">
      <alignment horizontal="center" vertical="center" wrapText="1"/>
    </xf>
    <xf numFmtId="2" fontId="18" fillId="3" borderId="32" xfId="0" applyNumberFormat="1" applyFont="1" applyFill="1" applyBorder="1" applyAlignment="1" applyProtection="1">
      <alignment horizontal="center" vertical="center" wrapText="1"/>
    </xf>
    <xf numFmtId="165" fontId="32" fillId="0" borderId="0" xfId="0" applyNumberFormat="1" applyFont="1" applyAlignment="1" applyProtection="1">
      <alignment horizontal="center" vertical="center" wrapText="1"/>
    </xf>
    <xf numFmtId="0" fontId="5" fillId="0" borderId="40" xfId="0" applyFont="1" applyBorder="1" applyAlignment="1" applyProtection="1">
      <alignment horizontal="center" vertical="center" wrapText="1"/>
      <protection locked="0"/>
    </xf>
    <xf numFmtId="0" fontId="1" fillId="0" borderId="0" xfId="0" applyFont="1" applyAlignment="1" applyProtection="1">
      <alignment horizontal="left" vertical="center" wrapText="1"/>
    </xf>
    <xf numFmtId="0" fontId="16" fillId="0" borderId="12" xfId="0" applyFont="1" applyBorder="1" applyAlignment="1" applyProtection="1">
      <alignment horizontal="center" wrapText="1"/>
    </xf>
    <xf numFmtId="0" fontId="1" fillId="0" borderId="0" xfId="0" applyFont="1" applyBorder="1" applyAlignment="1" applyProtection="1">
      <alignment horizontal="left" wrapText="1"/>
    </xf>
    <xf numFmtId="0" fontId="18" fillId="2" borderId="6" xfId="0" applyFont="1" applyFill="1" applyBorder="1" applyAlignment="1" applyProtection="1">
      <alignment horizontal="center" wrapText="1"/>
    </xf>
    <xf numFmtId="0" fontId="18" fillId="0" borderId="0" xfId="0" applyFont="1" applyFill="1" applyBorder="1" applyAlignment="1" applyProtection="1">
      <alignment horizontal="center" wrapText="1"/>
    </xf>
    <xf numFmtId="0" fontId="9" fillId="0" borderId="17" xfId="0" applyFont="1" applyBorder="1" applyAlignment="1" applyProtection="1">
      <alignment horizontal="center" wrapText="1"/>
    </xf>
    <xf numFmtId="0" fontId="9" fillId="0" borderId="0" xfId="0" applyFont="1" applyAlignment="1" applyProtection="1">
      <alignment wrapText="1"/>
    </xf>
    <xf numFmtId="0" fontId="18"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10" xfId="0" applyFont="1" applyBorder="1" applyAlignment="1" applyProtection="1">
      <alignment horizontal="center" vertical="center"/>
    </xf>
    <xf numFmtId="0" fontId="14" fillId="0" borderId="0" xfId="0" applyFont="1" applyFill="1" applyBorder="1" applyAlignment="1" applyProtection="1">
      <alignment horizontal="center" wrapText="1"/>
    </xf>
    <xf numFmtId="0" fontId="16" fillId="0" borderId="6"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1" fillId="0" borderId="36" xfId="0" applyFont="1" applyBorder="1" applyAlignment="1" applyProtection="1">
      <alignment horizontal="left" wrapText="1"/>
    </xf>
    <xf numFmtId="0" fontId="16" fillId="3" borderId="32" xfId="0" applyFont="1" applyFill="1" applyBorder="1" applyAlignment="1" applyProtection="1">
      <alignment horizontal="center" wrapText="1"/>
    </xf>
    <xf numFmtId="0" fontId="16" fillId="0" borderId="39" xfId="0" applyFont="1" applyBorder="1" applyAlignment="1" applyProtection="1">
      <alignment horizontal="center" vertical="center" wrapText="1"/>
    </xf>
    <xf numFmtId="0" fontId="30" fillId="0" borderId="4" xfId="0" applyFont="1" applyBorder="1" applyAlignment="1" applyProtection="1">
      <alignment horizontal="center" vertical="center" wrapText="1"/>
      <protection locked="0"/>
    </xf>
    <xf numFmtId="0" fontId="8" fillId="0" borderId="15"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32"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5" fillId="0" borderId="17" xfId="0" applyFont="1" applyBorder="1" applyAlignment="1" applyProtection="1">
      <alignment horizontal="left" vertical="top" wrapText="1"/>
    </xf>
    <xf numFmtId="0" fontId="14" fillId="0" borderId="30" xfId="0" applyFont="1" applyFill="1" applyBorder="1" applyAlignment="1" applyProtection="1">
      <alignment horizontal="center" wrapText="1"/>
    </xf>
    <xf numFmtId="0" fontId="33" fillId="0" borderId="0" xfId="0" applyFont="1" applyAlignment="1" applyProtection="1">
      <alignment wrapText="1"/>
    </xf>
    <xf numFmtId="0" fontId="33" fillId="0" borderId="0" xfId="0" applyFont="1" applyAlignment="1" applyProtection="1">
      <alignment horizontal="center" vertical="center" wrapText="1"/>
    </xf>
    <xf numFmtId="0" fontId="18" fillId="3" borderId="25"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center"/>
    </xf>
    <xf numFmtId="0" fontId="9" fillId="0" borderId="0" xfId="0" applyFont="1" applyBorder="1" applyAlignment="1" applyProtection="1">
      <alignment horizontal="center" wrapText="1"/>
    </xf>
    <xf numFmtId="0" fontId="18" fillId="3" borderId="21" xfId="0" applyFont="1" applyFill="1" applyBorder="1" applyAlignment="1" applyProtection="1">
      <alignment horizontal="center" wrapText="1"/>
    </xf>
    <xf numFmtId="0" fontId="16" fillId="0" borderId="5" xfId="0" applyFont="1" applyBorder="1" applyAlignment="1" applyProtection="1">
      <alignment horizontal="center" vertical="center" wrapText="1"/>
    </xf>
    <xf numFmtId="0" fontId="32" fillId="0" borderId="0" xfId="0" applyFont="1" applyAlignment="1" applyProtection="1">
      <alignment horizontal="center" vertical="center" wrapText="1"/>
    </xf>
    <xf numFmtId="0" fontId="18" fillId="3" borderId="4" xfId="0" applyFont="1" applyFill="1" applyBorder="1" applyAlignment="1" applyProtection="1">
      <alignment horizontal="center" vertical="center" wrapText="1"/>
      <protection locked="0"/>
    </xf>
    <xf numFmtId="0" fontId="11" fillId="0" borderId="0" xfId="0" applyFont="1" applyProtection="1"/>
    <xf numFmtId="0" fontId="8" fillId="0" borderId="0" xfId="0" applyFont="1" applyAlignment="1" applyProtection="1">
      <alignment vertical="center"/>
    </xf>
    <xf numFmtId="0" fontId="12" fillId="0" borderId="0" xfId="0" applyFont="1" applyAlignment="1" applyProtection="1">
      <alignment horizontal="center"/>
    </xf>
    <xf numFmtId="0" fontId="13" fillId="0" borderId="5" xfId="0" applyFont="1" applyBorder="1" applyAlignment="1" applyProtection="1">
      <alignment horizontal="center"/>
    </xf>
    <xf numFmtId="0" fontId="13" fillId="0" borderId="4" xfId="0" applyFont="1" applyBorder="1" applyProtection="1">
      <protection locked="0"/>
    </xf>
    <xf numFmtId="0" fontId="6" fillId="0" borderId="1" xfId="0" applyFont="1" applyBorder="1" applyAlignment="1" applyProtection="1">
      <alignment horizontal="left" vertical="top" wrapText="1"/>
    </xf>
    <xf numFmtId="0" fontId="6" fillId="0" borderId="2" xfId="0" applyFont="1" applyBorder="1" applyAlignment="1" applyProtection="1">
      <alignment horizontal="right" vertical="top" wrapText="1"/>
    </xf>
    <xf numFmtId="0" fontId="4" fillId="0" borderId="0" xfId="0" applyFont="1" applyAlignment="1" applyProtection="1">
      <alignment horizontal="left" vertical="top" wrapText="1"/>
    </xf>
    <xf numFmtId="0" fontId="23" fillId="0" borderId="0" xfId="0" applyFont="1" applyAlignment="1" applyProtection="1">
      <alignment horizontal="left" vertical="top" wrapText="1"/>
    </xf>
    <xf numFmtId="0" fontId="7" fillId="0" borderId="0" xfId="0" applyFont="1" applyAlignment="1" applyProtection="1">
      <alignment horizontal="left" wrapText="1"/>
    </xf>
    <xf numFmtId="0" fontId="18" fillId="3" borderId="4" xfId="0" applyFont="1" applyFill="1" applyBorder="1" applyAlignment="1" applyProtection="1">
      <alignment horizontal="center" vertical="center"/>
      <protection locked="0"/>
    </xf>
    <xf numFmtId="0" fontId="35" fillId="0" borderId="0" xfId="0" applyFont="1" applyFill="1" applyBorder="1" applyAlignment="1" applyProtection="1">
      <alignment vertical="top"/>
    </xf>
    <xf numFmtId="2" fontId="36" fillId="0" borderId="0" xfId="0" applyNumberFormat="1" applyFont="1" applyFill="1" applyBorder="1" applyAlignment="1" applyProtection="1">
      <alignment vertical="center" wrapText="1"/>
    </xf>
    <xf numFmtId="0" fontId="4" fillId="0" borderId="0" xfId="0" applyFont="1" applyAlignment="1" applyProtection="1">
      <alignment horizontal="left" vertical="top" wrapText="1"/>
    </xf>
    <xf numFmtId="0" fontId="19" fillId="0" borderId="0" xfId="0" applyFont="1" applyAlignment="1" applyProtection="1">
      <alignment horizontal="left" vertical="top" wrapText="1"/>
    </xf>
    <xf numFmtId="0" fontId="30" fillId="0" borderId="0" xfId="0" applyFont="1" applyAlignment="1" applyProtection="1">
      <alignment horizontal="left" vertical="center" wrapText="1"/>
    </xf>
    <xf numFmtId="0" fontId="21" fillId="0" borderId="0" xfId="0" applyFont="1" applyAlignment="1" applyProtection="1">
      <alignment vertical="top"/>
    </xf>
    <xf numFmtId="0" fontId="4" fillId="0" borderId="0" xfId="0" applyFont="1" applyAlignment="1" applyProtection="1">
      <alignment vertical="top"/>
    </xf>
    <xf numFmtId="0" fontId="5" fillId="0" borderId="3" xfId="0" applyFont="1" applyBorder="1" applyAlignment="1" applyProtection="1">
      <alignment horizontal="left" vertical="center" wrapText="1"/>
    </xf>
    <xf numFmtId="0" fontId="30" fillId="0" borderId="0" xfId="0" applyFont="1" applyAlignment="1" applyProtection="1">
      <alignment vertical="center" wrapText="1"/>
    </xf>
    <xf numFmtId="0" fontId="16" fillId="0" borderId="41" xfId="0" applyFont="1" applyBorder="1" applyAlignment="1" applyProtection="1">
      <alignment horizontal="center" vertical="center" wrapText="1"/>
    </xf>
    <xf numFmtId="0" fontId="18" fillId="0" borderId="43" xfId="0" applyFont="1" applyBorder="1" applyAlignment="1" applyProtection="1">
      <alignment horizontal="center" wrapText="1"/>
    </xf>
    <xf numFmtId="0" fontId="5" fillId="0" borderId="38" xfId="0" applyFont="1" applyBorder="1" applyAlignment="1" applyProtection="1">
      <alignment horizontal="center" vertical="center" wrapText="1"/>
    </xf>
    <xf numFmtId="0" fontId="17" fillId="0" borderId="38" xfId="0" applyFont="1" applyBorder="1" applyAlignment="1" applyProtection="1">
      <alignment horizontal="left" vertical="center" wrapText="1"/>
    </xf>
    <xf numFmtId="0" fontId="16" fillId="3" borderId="41" xfId="0" applyFont="1" applyFill="1" applyBorder="1" applyAlignment="1" applyProtection="1">
      <alignment horizontal="center" wrapText="1"/>
    </xf>
    <xf numFmtId="0" fontId="18" fillId="0" borderId="40" xfId="0" applyFont="1" applyBorder="1" applyAlignment="1" applyProtection="1">
      <alignment horizontal="center" wrapText="1"/>
      <protection locked="0"/>
    </xf>
    <xf numFmtId="0" fontId="9" fillId="0" borderId="40" xfId="0" applyFont="1" applyBorder="1" applyAlignment="1" applyProtection="1">
      <alignment horizontal="center" wrapText="1"/>
      <protection locked="0"/>
    </xf>
    <xf numFmtId="0" fontId="9" fillId="0" borderId="32" xfId="0" applyFont="1" applyBorder="1" applyAlignment="1" applyProtection="1">
      <alignment horizontal="center" vertical="center" wrapText="1"/>
    </xf>
    <xf numFmtId="164" fontId="37" fillId="3" borderId="41" xfId="1" applyNumberFormat="1" applyFont="1" applyFill="1" applyBorder="1" applyAlignment="1" applyProtection="1">
      <alignment horizontal="center" vertical="center" wrapText="1"/>
    </xf>
    <xf numFmtId="0" fontId="4" fillId="0" borderId="0" xfId="0" applyFont="1" applyAlignment="1" applyProtection="1">
      <alignment horizontal="left" vertical="top" wrapText="1"/>
    </xf>
    <xf numFmtId="0" fontId="21" fillId="0" borderId="0" xfId="0" applyFont="1" applyAlignment="1" applyProtection="1">
      <alignment horizontal="left" vertical="top" wrapText="1"/>
    </xf>
    <xf numFmtId="0" fontId="30" fillId="0" borderId="0" xfId="0" applyFont="1" applyAlignment="1" applyProtection="1">
      <alignment horizontal="left" vertical="top" wrapText="1"/>
    </xf>
    <xf numFmtId="0" fontId="30"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10" fillId="0" borderId="0" xfId="0" applyFont="1" applyAlignment="1" applyProtection="1">
      <alignment horizontal="left" vertical="top" wrapText="1"/>
    </xf>
    <xf numFmtId="0" fontId="3" fillId="0" borderId="0" xfId="0" applyFont="1" applyAlignment="1" applyProtection="1">
      <alignment horizontal="left" vertical="top" wrapText="1"/>
    </xf>
    <xf numFmtId="0" fontId="30" fillId="0" borderId="0" xfId="0" applyFont="1" applyFill="1" applyAlignment="1" applyProtection="1">
      <alignment horizontal="left" vertical="top" wrapText="1"/>
    </xf>
    <xf numFmtId="0" fontId="5" fillId="0" borderId="0" xfId="0" applyFont="1" applyAlignment="1" applyProtection="1">
      <alignment vertical="center" wrapText="1"/>
    </xf>
    <xf numFmtId="0" fontId="6" fillId="0" borderId="9" xfId="0" applyFont="1" applyBorder="1" applyAlignment="1" applyProtection="1">
      <alignment horizontal="left" vertical="top" wrapText="1"/>
    </xf>
    <xf numFmtId="0" fontId="6" fillId="0" borderId="7" xfId="0" applyFont="1" applyBorder="1" applyAlignment="1" applyProtection="1">
      <alignment horizontal="left" vertical="top" wrapText="1"/>
    </xf>
    <xf numFmtId="0" fontId="6" fillId="0" borderId="7" xfId="0" applyFont="1" applyBorder="1" applyAlignment="1" applyProtection="1">
      <alignment horizontal="right" vertical="top" wrapText="1"/>
    </xf>
    <xf numFmtId="0" fontId="6" fillId="0" borderId="8" xfId="0" applyFont="1" applyBorder="1" applyAlignment="1" applyProtection="1">
      <alignment horizontal="right" vertical="top" wrapText="1"/>
    </xf>
    <xf numFmtId="0" fontId="20" fillId="0" borderId="20"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7" fillId="0" borderId="0" xfId="0" applyFont="1" applyAlignment="1" applyProtection="1">
      <alignment horizontal="left" wrapText="1"/>
    </xf>
    <xf numFmtId="0" fontId="8" fillId="0" borderId="0" xfId="0" applyFont="1" applyAlignment="1" applyProtection="1">
      <alignment vertical="center" wrapText="1"/>
    </xf>
    <xf numFmtId="0" fontId="19" fillId="0" borderId="20"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5" fillId="0" borderId="22" xfId="0" applyFont="1" applyBorder="1" applyAlignment="1" applyProtection="1">
      <alignment vertical="top" wrapText="1"/>
      <protection locked="0"/>
    </xf>
    <xf numFmtId="0" fontId="13" fillId="0" borderId="24" xfId="0" applyFont="1" applyBorder="1" applyProtection="1">
      <protection locked="0"/>
    </xf>
    <xf numFmtId="0" fontId="13" fillId="0" borderId="22" xfId="0" applyFont="1" applyBorder="1" applyProtection="1">
      <protection locked="0"/>
    </xf>
    <xf numFmtId="0" fontId="8" fillId="0" borderId="5" xfId="0" applyFont="1" applyBorder="1" applyAlignment="1" applyProtection="1">
      <alignment vertical="center"/>
    </xf>
    <xf numFmtId="0" fontId="8" fillId="0" borderId="10" xfId="0" applyFont="1" applyBorder="1" applyAlignment="1" applyProtection="1">
      <alignment vertical="center"/>
    </xf>
    <xf numFmtId="0" fontId="8" fillId="0" borderId="3" xfId="0" applyFont="1" applyBorder="1" applyAlignment="1" applyProtection="1">
      <alignment vertical="center"/>
    </xf>
    <xf numFmtId="0" fontId="8" fillId="0" borderId="6" xfId="0" applyFont="1" applyBorder="1" applyAlignment="1" applyProtection="1">
      <alignment vertical="center"/>
    </xf>
    <xf numFmtId="0" fontId="12" fillId="0" borderId="0" xfId="0" applyFont="1" applyAlignment="1" applyProtection="1">
      <alignment horizontal="center"/>
    </xf>
    <xf numFmtId="0" fontId="8" fillId="0" borderId="24" xfId="0" applyFont="1" applyBorder="1" applyProtection="1">
      <protection locked="0"/>
    </xf>
    <xf numFmtId="0" fontId="9" fillId="0" borderId="0" xfId="0" applyFont="1" applyBorder="1" applyAlignment="1" applyProtection="1">
      <alignment horizontal="left" wrapText="1"/>
    </xf>
    <xf numFmtId="0" fontId="6" fillId="0" borderId="1" xfId="0" applyFont="1" applyBorder="1" applyAlignment="1" applyProtection="1">
      <alignment horizontal="left" vertical="top" wrapText="1"/>
    </xf>
    <xf numFmtId="0" fontId="21" fillId="0" borderId="0" xfId="0" applyFont="1" applyAlignment="1" applyProtection="1">
      <alignment vertical="top"/>
    </xf>
    <xf numFmtId="0" fontId="22" fillId="0" borderId="24" xfId="0" applyFont="1" applyBorder="1" applyAlignment="1" applyProtection="1">
      <alignment horizontal="left" vertical="center" wrapText="1"/>
      <protection locked="0"/>
    </xf>
    <xf numFmtId="0" fontId="22" fillId="0" borderId="26" xfId="0"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15" fillId="0" borderId="24"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4" fillId="0" borderId="0" xfId="0" applyFont="1" applyAlignment="1" applyProtection="1">
      <alignment vertical="top"/>
    </xf>
    <xf numFmtId="0" fontId="4" fillId="0" borderId="0" xfId="0" applyFont="1" applyAlignment="1" applyProtection="1">
      <alignment vertical="top" wrapText="1"/>
    </xf>
    <xf numFmtId="0" fontId="22" fillId="0" borderId="14" xfId="0" applyFont="1" applyBorder="1" applyAlignment="1" applyProtection="1">
      <alignment horizontal="left" vertical="center" wrapText="1"/>
    </xf>
    <xf numFmtId="0" fontId="22" fillId="0" borderId="15" xfId="0" applyFont="1" applyBorder="1" applyAlignment="1" applyProtection="1">
      <alignment horizontal="left" vertical="center" wrapText="1"/>
    </xf>
    <xf numFmtId="0" fontId="19" fillId="0" borderId="11"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18" fillId="0" borderId="13" xfId="0" applyFont="1" applyBorder="1" applyAlignment="1" applyProtection="1">
      <alignment horizontal="left" wrapText="1"/>
    </xf>
    <xf numFmtId="0" fontId="9" fillId="0" borderId="13" xfId="0" applyFont="1" applyBorder="1" applyAlignment="1" applyProtection="1">
      <alignment horizontal="left" wrapText="1"/>
    </xf>
    <xf numFmtId="0" fontId="19" fillId="0" borderId="6"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25" fillId="0" borderId="27" xfId="0" applyFont="1" applyFill="1" applyBorder="1" applyAlignment="1" applyProtection="1">
      <alignment horizontal="center" vertical="center" wrapText="1"/>
    </xf>
    <xf numFmtId="0" fontId="25" fillId="0" borderId="28" xfId="0" applyFont="1" applyFill="1" applyBorder="1" applyAlignment="1" applyProtection="1">
      <alignment horizontal="center" vertical="center" wrapText="1"/>
    </xf>
    <xf numFmtId="0" fontId="19" fillId="0" borderId="24"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19" fillId="0" borderId="24" xfId="0" applyFont="1" applyBorder="1" applyAlignment="1" applyProtection="1">
      <alignment horizontal="left" vertical="top" wrapText="1"/>
      <protection locked="0"/>
    </xf>
    <xf numFmtId="0" fontId="9" fillId="0" borderId="19" xfId="0" applyFont="1" applyBorder="1" applyAlignment="1" applyProtection="1">
      <alignment horizontal="left" wrapText="1"/>
    </xf>
    <xf numFmtId="0" fontId="19" fillId="0" borderId="0" xfId="0" applyFont="1" applyAlignment="1" applyProtection="1">
      <alignment vertical="center" wrapText="1"/>
    </xf>
    <xf numFmtId="0" fontId="8" fillId="0" borderId="20" xfId="0" applyFont="1" applyBorder="1" applyAlignment="1" applyProtection="1">
      <alignment vertical="center"/>
      <protection locked="0"/>
    </xf>
    <xf numFmtId="0" fontId="20" fillId="0" borderId="0" xfId="0" applyFont="1" applyAlignment="1" applyProtection="1">
      <alignment vertical="center" wrapText="1"/>
    </xf>
    <xf numFmtId="0" fontId="5" fillId="0" borderId="10"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164" fontId="19" fillId="0" borderId="5" xfId="1" applyNumberFormat="1" applyFont="1" applyBorder="1" applyAlignment="1" applyProtection="1">
      <alignment horizontal="center" vertical="center"/>
    </xf>
    <xf numFmtId="164" fontId="19" fillId="0" borderId="10" xfId="1" applyNumberFormat="1" applyFont="1" applyBorder="1" applyAlignment="1" applyProtection="1">
      <alignment horizontal="center" vertical="center"/>
    </xf>
    <xf numFmtId="164" fontId="19" fillId="0" borderId="3" xfId="1" applyNumberFormat="1" applyFont="1" applyBorder="1" applyAlignment="1" applyProtection="1">
      <alignment horizontal="center" vertical="center"/>
    </xf>
    <xf numFmtId="0" fontId="18" fillId="3" borderId="5" xfId="0" applyFont="1" applyFill="1" applyBorder="1" applyAlignment="1" applyProtection="1">
      <alignment horizontal="center" wrapText="1"/>
    </xf>
    <xf numFmtId="0" fontId="18" fillId="3" borderId="10" xfId="0" applyFont="1" applyFill="1" applyBorder="1" applyAlignment="1" applyProtection="1">
      <alignment horizontal="center" wrapText="1"/>
    </xf>
    <xf numFmtId="0" fontId="18" fillId="3" borderId="3" xfId="0" applyFont="1" applyFill="1" applyBorder="1" applyAlignment="1" applyProtection="1">
      <alignment horizontal="center" wrapText="1"/>
    </xf>
    <xf numFmtId="0" fontId="17" fillId="0" borderId="15" xfId="0" applyFont="1" applyBorder="1" applyAlignment="1" applyProtection="1">
      <alignment horizontal="right" vertical="center" wrapText="1"/>
    </xf>
    <xf numFmtId="0" fontId="17" fillId="0" borderId="16" xfId="0" applyFont="1" applyBorder="1" applyAlignment="1" applyProtection="1">
      <alignment horizontal="right" vertical="center" wrapText="1"/>
    </xf>
    <xf numFmtId="0" fontId="19" fillId="0" borderId="5" xfId="0" applyFont="1" applyBorder="1" applyAlignment="1" applyProtection="1">
      <alignment horizontal="left" vertical="center" wrapText="1"/>
    </xf>
    <xf numFmtId="0" fontId="19" fillId="0" borderId="10" xfId="0" applyFont="1" applyBorder="1" applyAlignment="1" applyProtection="1">
      <alignment horizontal="left" vertical="center" wrapText="1"/>
    </xf>
    <xf numFmtId="0" fontId="19" fillId="0" borderId="3" xfId="0" applyFont="1" applyBorder="1" applyAlignment="1" applyProtection="1">
      <alignment horizontal="left" vertical="center" wrapText="1"/>
    </xf>
    <xf numFmtId="0" fontId="6" fillId="0" borderId="2" xfId="0" applyFont="1" applyBorder="1" applyAlignment="1" applyProtection="1">
      <alignment horizontal="right" vertical="top" wrapText="1"/>
    </xf>
    <xf numFmtId="0" fontId="6" fillId="0" borderId="31" xfId="0" applyFont="1" applyBorder="1" applyAlignment="1" applyProtection="1">
      <alignment horizontal="right" vertical="top" wrapText="1"/>
    </xf>
    <xf numFmtId="0" fontId="15" fillId="0" borderId="0" xfId="0" applyFont="1" applyAlignment="1" applyProtection="1">
      <alignment horizontal="center" vertical="center" wrapText="1"/>
    </xf>
    <xf numFmtId="0" fontId="15" fillId="0" borderId="29" xfId="0" applyFont="1" applyBorder="1" applyAlignment="1" applyProtection="1">
      <alignment horizontal="center" vertical="center" wrapText="1"/>
    </xf>
    <xf numFmtId="0" fontId="18" fillId="0" borderId="0" xfId="0" applyFont="1" applyBorder="1" applyAlignment="1" applyProtection="1">
      <alignment horizontal="left" wrapText="1"/>
    </xf>
    <xf numFmtId="0" fontId="17" fillId="0" borderId="40" xfId="0" applyFont="1" applyBorder="1" applyAlignment="1" applyProtection="1">
      <alignment horizontal="left" vertical="center" wrapText="1"/>
      <protection locked="0"/>
    </xf>
    <xf numFmtId="0" fontId="2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17" fillId="0" borderId="34" xfId="0" applyFont="1" applyBorder="1" applyAlignment="1" applyProtection="1">
      <alignment horizontal="right" vertical="center" wrapText="1"/>
    </xf>
    <xf numFmtId="0" fontId="2" fillId="0" borderId="34" xfId="0" applyFont="1" applyBorder="1" applyAlignment="1" applyProtection="1">
      <alignment horizontal="right" vertical="center" wrapText="1"/>
    </xf>
    <xf numFmtId="0" fontId="2" fillId="0" borderId="35" xfId="0" applyFont="1" applyBorder="1" applyAlignment="1" applyProtection="1">
      <alignment horizontal="right" vertical="center" wrapText="1"/>
    </xf>
    <xf numFmtId="0" fontId="18" fillId="3" borderId="35" xfId="0" applyFont="1" applyFill="1" applyBorder="1" applyAlignment="1" applyProtection="1">
      <alignment horizontal="center" wrapText="1"/>
    </xf>
    <xf numFmtId="0" fontId="18" fillId="3" borderId="43" xfId="0" applyFont="1" applyFill="1" applyBorder="1" applyAlignment="1" applyProtection="1">
      <alignment horizontal="center" wrapText="1"/>
    </xf>
    <xf numFmtId="0" fontId="18" fillId="0" borderId="37" xfId="0" applyFont="1" applyBorder="1" applyAlignment="1" applyProtection="1">
      <alignment horizontal="left" wrapText="1"/>
    </xf>
    <xf numFmtId="0" fontId="18" fillId="0" borderId="38" xfId="0" applyFont="1" applyBorder="1" applyAlignment="1" applyProtection="1">
      <alignment horizontal="left" wrapText="1"/>
    </xf>
    <xf numFmtId="0" fontId="34" fillId="0" borderId="2" xfId="0" applyFont="1" applyBorder="1" applyAlignment="1" applyProtection="1">
      <alignment horizontal="right" vertical="top" wrapText="1"/>
    </xf>
    <xf numFmtId="0" fontId="34" fillId="0" borderId="31" xfId="0" applyFont="1" applyBorder="1" applyAlignment="1" applyProtection="1">
      <alignment horizontal="right" vertical="top" wrapText="1"/>
    </xf>
    <xf numFmtId="0" fontId="5" fillId="0" borderId="0" xfId="0" applyFont="1" applyAlignment="1" applyProtection="1">
      <alignment horizontal="center" vertical="center" wrapText="1"/>
    </xf>
    <xf numFmtId="0" fontId="30" fillId="0" borderId="5"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3" xfId="0" applyFont="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left" wrapText="1"/>
    </xf>
    <xf numFmtId="0" fontId="27" fillId="0" borderId="0" xfId="0" applyFont="1" applyFill="1" applyBorder="1" applyAlignment="1" applyProtection="1">
      <alignment horizontal="left" vertical="top" wrapText="1"/>
    </xf>
    <xf numFmtId="0" fontId="27" fillId="0" borderId="0" xfId="0" applyFont="1" applyFill="1" applyBorder="1" applyAlignment="1" applyProtection="1">
      <alignment horizontal="right" vertical="top" wrapText="1"/>
    </xf>
  </cellXfs>
  <cellStyles count="2">
    <cellStyle name="Prozent" xfId="1" builtinId="5"/>
    <cellStyle name="Standard" xfId="0" builtinId="0"/>
  </cellStyles>
  <dxfs count="5">
    <dxf>
      <fill>
        <patternFill>
          <bgColor rgb="FF7B7C7E"/>
        </patternFill>
      </fill>
    </dxf>
    <dxf>
      <fill>
        <patternFill>
          <bgColor rgb="FF7B7C7E"/>
        </patternFill>
      </fill>
    </dxf>
    <dxf>
      <fill>
        <patternFill>
          <bgColor rgb="FF0096BB"/>
        </patternFill>
      </fill>
    </dxf>
    <dxf>
      <fill>
        <patternFill>
          <bgColor rgb="FF0096BB"/>
        </patternFill>
      </fill>
    </dxf>
    <dxf>
      <fill>
        <patternFill>
          <bgColor rgb="FF0096BB"/>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FF00"/>
      <rgbColor rgb="00FF0000"/>
      <rgbColor rgb="00007F00"/>
      <rgbColor rgb="007F7F00"/>
      <rgbColor rgb="00C0C0C0"/>
      <rgbColor rgb="00E6E6E6"/>
      <rgbColor rgb="00B3B3B3"/>
      <rgbColor rgb="00999999"/>
      <rgbColor rgb="00666666"/>
      <rgbColor rgb="004D4D4D"/>
      <rgbColor rgb="00333333"/>
      <rgbColor rgb="000096BB"/>
      <rgbColor rgb="00CCCCCC"/>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262626"/>
      <rgbColor rgb="00D7D7D7"/>
      <rgbColor rgb="007B7C7E"/>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B7C7E"/>
      <color rgb="FF0096BB"/>
      <color rgb="FFA4C424"/>
      <color rgb="FF780245"/>
      <color rgb="FFB10366"/>
      <color rgb="FFDA047E"/>
      <color rgb="FF8F912B"/>
      <color rgb="FF233F99"/>
      <color rgb="FFB651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889967637540458E-2"/>
          <c:y val="0.20766488413547249"/>
          <c:w val="0.96051820706877666"/>
          <c:h val="0.72994652406417126"/>
        </c:manualLayout>
      </c:layout>
      <c:bubbleChart>
        <c:varyColors val="0"/>
        <c:ser>
          <c:idx val="1"/>
          <c:order val="0"/>
          <c:tx>
            <c:strRef>
              <c:f>BEWERTUNGEN!$M$8</c:f>
              <c:strCache>
                <c:ptCount val="1"/>
                <c:pt idx="0">
                  <c:v>Mittelwert</c:v>
                </c:pt>
              </c:strCache>
            </c:strRef>
          </c:tx>
          <c:spPr>
            <a:solidFill>
              <a:srgbClr val="0096BB">
                <a:alpha val="50000"/>
              </a:srgbClr>
            </a:solidFill>
            <a:ln w="12700">
              <a:noFill/>
              <a:prstDash val="solid"/>
            </a:ln>
            <a:effectLst>
              <a:outerShdw blurRad="50800" dist="38100" dir="2700000" algn="tl" rotWithShape="0">
                <a:srgbClr val="7B7C7E">
                  <a:alpha val="50000"/>
                </a:srgbClr>
              </a:outerShdw>
            </a:effectLst>
          </c:spPr>
          <c:invertIfNegative val="0"/>
          <c:dPt>
            <c:idx val="0"/>
            <c:invertIfNegative val="0"/>
            <c:bubble3D val="0"/>
            <c:extLst>
              <c:ext xmlns:c16="http://schemas.microsoft.com/office/drawing/2014/chart" uri="{C3380CC4-5D6E-409C-BE32-E72D297353CC}">
                <c16:uniqueId val="{00000001-21B0-40A2-8A7C-16FED08C4356}"/>
              </c:ext>
            </c:extLst>
          </c:dPt>
          <c:dPt>
            <c:idx val="1"/>
            <c:invertIfNegative val="0"/>
            <c:bubble3D val="0"/>
            <c:extLst>
              <c:ext xmlns:c16="http://schemas.microsoft.com/office/drawing/2014/chart" uri="{C3380CC4-5D6E-409C-BE32-E72D297353CC}">
                <c16:uniqueId val="{00000003-21B0-40A2-8A7C-16FED08C4356}"/>
              </c:ext>
            </c:extLst>
          </c:dPt>
          <c:dPt>
            <c:idx val="2"/>
            <c:invertIfNegative val="0"/>
            <c:bubble3D val="0"/>
            <c:extLst>
              <c:ext xmlns:c16="http://schemas.microsoft.com/office/drawing/2014/chart" uri="{C3380CC4-5D6E-409C-BE32-E72D297353CC}">
                <c16:uniqueId val="{00000005-21B0-40A2-8A7C-16FED08C4356}"/>
              </c:ext>
            </c:extLst>
          </c:dPt>
          <c:dPt>
            <c:idx val="3"/>
            <c:invertIfNegative val="0"/>
            <c:bubble3D val="0"/>
            <c:extLst>
              <c:ext xmlns:c16="http://schemas.microsoft.com/office/drawing/2014/chart" uri="{C3380CC4-5D6E-409C-BE32-E72D297353CC}">
                <c16:uniqueId val="{00000007-21B0-40A2-8A7C-16FED08C4356}"/>
              </c:ext>
            </c:extLst>
          </c:dPt>
          <c:dPt>
            <c:idx val="4"/>
            <c:invertIfNegative val="0"/>
            <c:bubble3D val="0"/>
            <c:extLst>
              <c:ext xmlns:c16="http://schemas.microsoft.com/office/drawing/2014/chart" uri="{C3380CC4-5D6E-409C-BE32-E72D297353CC}">
                <c16:uniqueId val="{00000009-21B0-40A2-8A7C-16FED08C4356}"/>
              </c:ext>
            </c:extLst>
          </c:dPt>
          <c:dPt>
            <c:idx val="5"/>
            <c:invertIfNegative val="0"/>
            <c:bubble3D val="0"/>
            <c:spPr>
              <a:solidFill>
                <a:srgbClr val="A4C424">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0B-21B0-40A2-8A7C-16FED08C4356}"/>
              </c:ext>
            </c:extLst>
          </c:dPt>
          <c:dPt>
            <c:idx val="6"/>
            <c:invertIfNegative val="0"/>
            <c:bubble3D val="0"/>
            <c:spPr>
              <a:solidFill>
                <a:srgbClr val="A4C424">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0D-21B0-40A2-8A7C-16FED08C4356}"/>
              </c:ext>
            </c:extLst>
          </c:dPt>
          <c:dPt>
            <c:idx val="7"/>
            <c:invertIfNegative val="0"/>
            <c:bubble3D val="0"/>
            <c:spPr>
              <a:solidFill>
                <a:srgbClr val="A4C424">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0F-21B0-40A2-8A7C-16FED08C4356}"/>
              </c:ext>
            </c:extLst>
          </c:dPt>
          <c:dPt>
            <c:idx val="8"/>
            <c:invertIfNegative val="0"/>
            <c:bubble3D val="0"/>
            <c:spPr>
              <a:solidFill>
                <a:srgbClr val="A4C424">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1-21B0-40A2-8A7C-16FED08C4356}"/>
              </c:ext>
            </c:extLst>
          </c:dPt>
          <c:dPt>
            <c:idx val="9"/>
            <c:invertIfNegative val="0"/>
            <c:bubble3D val="0"/>
            <c:spPr>
              <a:solidFill>
                <a:srgbClr val="A4C424">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3-21B0-40A2-8A7C-16FED08C4356}"/>
              </c:ext>
            </c:extLst>
          </c:dPt>
          <c:dPt>
            <c:idx val="10"/>
            <c:invertIfNegative val="0"/>
            <c:bubble3D val="0"/>
            <c:spPr>
              <a:solidFill>
                <a:srgbClr val="7B7C7E">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5-21B0-40A2-8A7C-16FED08C4356}"/>
              </c:ext>
            </c:extLst>
          </c:dPt>
          <c:dPt>
            <c:idx val="11"/>
            <c:invertIfNegative val="0"/>
            <c:bubble3D val="0"/>
            <c:spPr>
              <a:solidFill>
                <a:srgbClr val="7B7C7E">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7-21B0-40A2-8A7C-16FED08C4356}"/>
              </c:ext>
            </c:extLst>
          </c:dPt>
          <c:dPt>
            <c:idx val="12"/>
            <c:invertIfNegative val="0"/>
            <c:bubble3D val="0"/>
            <c:spPr>
              <a:solidFill>
                <a:srgbClr val="7B7C7E">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9-21B0-40A2-8A7C-16FED08C4356}"/>
              </c:ext>
            </c:extLst>
          </c:dPt>
          <c:dPt>
            <c:idx val="13"/>
            <c:invertIfNegative val="0"/>
            <c:bubble3D val="0"/>
            <c:spPr>
              <a:solidFill>
                <a:srgbClr val="7B7C7E">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B-21B0-40A2-8A7C-16FED08C4356}"/>
              </c:ext>
            </c:extLst>
          </c:dPt>
          <c:dPt>
            <c:idx val="14"/>
            <c:invertIfNegative val="0"/>
            <c:bubble3D val="0"/>
            <c:spPr>
              <a:solidFill>
                <a:srgbClr val="7B7C7E">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D-21B0-40A2-8A7C-16FED08C4356}"/>
              </c:ext>
            </c:extLst>
          </c:dPt>
          <c:dPt>
            <c:idx val="15"/>
            <c:invertIfNegative val="0"/>
            <c:bubble3D val="0"/>
            <c:spPr>
              <a:solidFill>
                <a:schemeClr val="accent2">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1F-21B0-40A2-8A7C-16FED08C4356}"/>
              </c:ext>
            </c:extLst>
          </c:dPt>
          <c:dPt>
            <c:idx val="16"/>
            <c:invertIfNegative val="0"/>
            <c:bubble3D val="0"/>
            <c:spPr>
              <a:solidFill>
                <a:schemeClr val="accent2">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1-21B0-40A2-8A7C-16FED08C4356}"/>
              </c:ext>
            </c:extLst>
          </c:dPt>
          <c:dPt>
            <c:idx val="17"/>
            <c:invertIfNegative val="0"/>
            <c:bubble3D val="0"/>
            <c:spPr>
              <a:solidFill>
                <a:schemeClr val="accent2">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3-21B0-40A2-8A7C-16FED08C4356}"/>
              </c:ext>
            </c:extLst>
          </c:dPt>
          <c:dPt>
            <c:idx val="18"/>
            <c:invertIfNegative val="0"/>
            <c:bubble3D val="0"/>
            <c:spPr>
              <a:solidFill>
                <a:schemeClr val="accent2">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5-21B0-40A2-8A7C-16FED08C4356}"/>
              </c:ext>
            </c:extLst>
          </c:dPt>
          <c:dPt>
            <c:idx val="19"/>
            <c:invertIfNegative val="0"/>
            <c:bubble3D val="0"/>
            <c:spPr>
              <a:solidFill>
                <a:schemeClr val="accent2">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7-21B0-40A2-8A7C-16FED08C4356}"/>
              </c:ext>
            </c:extLst>
          </c:dPt>
          <c:dPt>
            <c:idx val="20"/>
            <c:invertIfNegative val="0"/>
            <c:bubble3D val="0"/>
            <c:spPr>
              <a:solidFill>
                <a:schemeClr val="accent4">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9-21B0-40A2-8A7C-16FED08C4356}"/>
              </c:ext>
            </c:extLst>
          </c:dPt>
          <c:dPt>
            <c:idx val="21"/>
            <c:invertIfNegative val="0"/>
            <c:bubble3D val="0"/>
            <c:spPr>
              <a:solidFill>
                <a:schemeClr val="accent4">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B-21B0-40A2-8A7C-16FED08C4356}"/>
              </c:ext>
            </c:extLst>
          </c:dPt>
          <c:dPt>
            <c:idx val="22"/>
            <c:invertIfNegative val="0"/>
            <c:bubble3D val="0"/>
            <c:spPr>
              <a:solidFill>
                <a:schemeClr val="accent4">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D-21B0-40A2-8A7C-16FED08C4356}"/>
              </c:ext>
            </c:extLst>
          </c:dPt>
          <c:dPt>
            <c:idx val="23"/>
            <c:invertIfNegative val="0"/>
            <c:bubble3D val="0"/>
            <c:spPr>
              <a:solidFill>
                <a:schemeClr val="accent4">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2F-21B0-40A2-8A7C-16FED08C4356}"/>
              </c:ext>
            </c:extLst>
          </c:dPt>
          <c:dPt>
            <c:idx val="24"/>
            <c:invertIfNegative val="0"/>
            <c:bubble3D val="0"/>
            <c:spPr>
              <a:solidFill>
                <a:schemeClr val="accent4">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1-21B0-40A2-8A7C-16FED08C4356}"/>
              </c:ext>
            </c:extLst>
          </c:dPt>
          <c:dPt>
            <c:idx val="25"/>
            <c:invertIfNegative val="0"/>
            <c:bubble3D val="0"/>
            <c:spPr>
              <a:solidFill>
                <a:schemeClr val="accent6">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3-21B0-40A2-8A7C-16FED08C4356}"/>
              </c:ext>
            </c:extLst>
          </c:dPt>
          <c:dPt>
            <c:idx val="26"/>
            <c:invertIfNegative val="0"/>
            <c:bubble3D val="0"/>
            <c:spPr>
              <a:solidFill>
                <a:schemeClr val="accent6">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5-21B0-40A2-8A7C-16FED08C4356}"/>
              </c:ext>
            </c:extLst>
          </c:dPt>
          <c:dPt>
            <c:idx val="27"/>
            <c:invertIfNegative val="0"/>
            <c:bubble3D val="0"/>
            <c:spPr>
              <a:solidFill>
                <a:schemeClr val="accent6">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7-21B0-40A2-8A7C-16FED08C4356}"/>
              </c:ext>
            </c:extLst>
          </c:dPt>
          <c:dPt>
            <c:idx val="28"/>
            <c:invertIfNegative val="0"/>
            <c:bubble3D val="0"/>
            <c:spPr>
              <a:solidFill>
                <a:schemeClr val="accent6">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9-21B0-40A2-8A7C-16FED08C4356}"/>
              </c:ext>
            </c:extLst>
          </c:dPt>
          <c:dPt>
            <c:idx val="29"/>
            <c:invertIfNegative val="0"/>
            <c:bubble3D val="0"/>
            <c:spPr>
              <a:solidFill>
                <a:schemeClr val="accent6">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B-21B0-40A2-8A7C-16FED08C4356}"/>
              </c:ext>
            </c:extLst>
          </c:dPt>
          <c:dPt>
            <c:idx val="30"/>
            <c:invertIfNegative val="0"/>
            <c:bubble3D val="0"/>
            <c:spPr>
              <a:solidFill>
                <a:schemeClr val="accent1">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D-21B0-40A2-8A7C-16FED08C4356}"/>
              </c:ext>
            </c:extLst>
          </c:dPt>
          <c:dPt>
            <c:idx val="31"/>
            <c:invertIfNegative val="0"/>
            <c:bubble3D val="0"/>
            <c:spPr>
              <a:solidFill>
                <a:schemeClr val="accent1">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3F-21B0-40A2-8A7C-16FED08C4356}"/>
              </c:ext>
            </c:extLst>
          </c:dPt>
          <c:dPt>
            <c:idx val="32"/>
            <c:invertIfNegative val="0"/>
            <c:bubble3D val="0"/>
            <c:spPr>
              <a:solidFill>
                <a:schemeClr val="accent1">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1-21B0-40A2-8A7C-16FED08C4356}"/>
              </c:ext>
            </c:extLst>
          </c:dPt>
          <c:dPt>
            <c:idx val="33"/>
            <c:invertIfNegative val="0"/>
            <c:bubble3D val="0"/>
            <c:spPr>
              <a:solidFill>
                <a:schemeClr val="accent1">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3-21B0-40A2-8A7C-16FED08C4356}"/>
              </c:ext>
            </c:extLst>
          </c:dPt>
          <c:dPt>
            <c:idx val="34"/>
            <c:invertIfNegative val="0"/>
            <c:bubble3D val="0"/>
            <c:spPr>
              <a:solidFill>
                <a:schemeClr val="accent1">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5-21B0-40A2-8A7C-16FED08C4356}"/>
              </c:ext>
            </c:extLst>
          </c:dPt>
          <c:dPt>
            <c:idx val="35"/>
            <c:invertIfNegative val="0"/>
            <c:bubble3D val="0"/>
            <c:spPr>
              <a:solidFill>
                <a:schemeClr val="accent2">
                  <a:lumMod val="50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7-21B0-40A2-8A7C-16FED08C4356}"/>
              </c:ext>
            </c:extLst>
          </c:dPt>
          <c:dPt>
            <c:idx val="36"/>
            <c:invertIfNegative val="0"/>
            <c:bubble3D val="0"/>
            <c:spPr>
              <a:solidFill>
                <a:schemeClr val="accent2">
                  <a:lumMod val="50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9-21B0-40A2-8A7C-16FED08C4356}"/>
              </c:ext>
            </c:extLst>
          </c:dPt>
          <c:dPt>
            <c:idx val="37"/>
            <c:invertIfNegative val="0"/>
            <c:bubble3D val="0"/>
            <c:spPr>
              <a:solidFill>
                <a:schemeClr val="accent2">
                  <a:lumMod val="50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B-21B0-40A2-8A7C-16FED08C4356}"/>
              </c:ext>
            </c:extLst>
          </c:dPt>
          <c:dPt>
            <c:idx val="38"/>
            <c:invertIfNegative val="0"/>
            <c:bubble3D val="0"/>
            <c:spPr>
              <a:solidFill>
                <a:schemeClr val="accent2">
                  <a:lumMod val="50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D-21B0-40A2-8A7C-16FED08C4356}"/>
              </c:ext>
            </c:extLst>
          </c:dPt>
          <c:dPt>
            <c:idx val="39"/>
            <c:invertIfNegative val="0"/>
            <c:bubble3D val="0"/>
            <c:spPr>
              <a:solidFill>
                <a:schemeClr val="accent2">
                  <a:lumMod val="50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4F-21B0-40A2-8A7C-16FED08C4356}"/>
              </c:ext>
            </c:extLst>
          </c:dPt>
          <c:dPt>
            <c:idx val="40"/>
            <c:invertIfNegative val="0"/>
            <c:bubble3D val="0"/>
            <c:spPr>
              <a:solidFill>
                <a:schemeClr val="accent3">
                  <a:lumMod val="75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1-21B0-40A2-8A7C-16FED08C4356}"/>
              </c:ext>
            </c:extLst>
          </c:dPt>
          <c:dPt>
            <c:idx val="41"/>
            <c:invertIfNegative val="0"/>
            <c:bubble3D val="0"/>
            <c:spPr>
              <a:solidFill>
                <a:schemeClr val="accent3">
                  <a:lumMod val="75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3-21B0-40A2-8A7C-16FED08C4356}"/>
              </c:ext>
            </c:extLst>
          </c:dPt>
          <c:dPt>
            <c:idx val="42"/>
            <c:invertIfNegative val="0"/>
            <c:bubble3D val="0"/>
            <c:spPr>
              <a:solidFill>
                <a:schemeClr val="accent3">
                  <a:lumMod val="75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5-21B0-40A2-8A7C-16FED08C4356}"/>
              </c:ext>
            </c:extLst>
          </c:dPt>
          <c:dPt>
            <c:idx val="43"/>
            <c:invertIfNegative val="0"/>
            <c:bubble3D val="0"/>
            <c:spPr>
              <a:solidFill>
                <a:schemeClr val="accent3">
                  <a:lumMod val="75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7-21B0-40A2-8A7C-16FED08C4356}"/>
              </c:ext>
            </c:extLst>
          </c:dPt>
          <c:dPt>
            <c:idx val="44"/>
            <c:invertIfNegative val="0"/>
            <c:bubble3D val="0"/>
            <c:spPr>
              <a:solidFill>
                <a:schemeClr val="accent3">
                  <a:lumMod val="75000"/>
                  <a:alpha val="50000"/>
                </a:scheme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9-21B0-40A2-8A7C-16FED08C4356}"/>
              </c:ext>
            </c:extLst>
          </c:dPt>
          <c:dPt>
            <c:idx val="45"/>
            <c:invertIfNegative val="0"/>
            <c:bubble3D val="0"/>
            <c:spPr>
              <a:solidFill>
                <a:srgbClr val="FFC000">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B-21B0-40A2-8A7C-16FED08C4356}"/>
              </c:ext>
            </c:extLst>
          </c:dPt>
          <c:dPt>
            <c:idx val="46"/>
            <c:invertIfNegative val="0"/>
            <c:bubble3D val="0"/>
            <c:spPr>
              <a:solidFill>
                <a:srgbClr val="FFC000">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D-21B0-40A2-8A7C-16FED08C4356}"/>
              </c:ext>
            </c:extLst>
          </c:dPt>
          <c:dPt>
            <c:idx val="47"/>
            <c:invertIfNegative val="0"/>
            <c:bubble3D val="0"/>
            <c:spPr>
              <a:solidFill>
                <a:srgbClr val="FFC000">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5F-21B0-40A2-8A7C-16FED08C4356}"/>
              </c:ext>
            </c:extLst>
          </c:dPt>
          <c:dPt>
            <c:idx val="48"/>
            <c:invertIfNegative val="0"/>
            <c:bubble3D val="0"/>
            <c:spPr>
              <a:solidFill>
                <a:srgbClr val="FFC000">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61-21B0-40A2-8A7C-16FED08C4356}"/>
              </c:ext>
            </c:extLst>
          </c:dPt>
          <c:dPt>
            <c:idx val="49"/>
            <c:invertIfNegative val="0"/>
            <c:bubble3D val="0"/>
            <c:spPr>
              <a:solidFill>
                <a:srgbClr val="FFC000">
                  <a:alpha val="50000"/>
                </a:srgbClr>
              </a:solidFill>
              <a:ln w="12700">
                <a:noFill/>
                <a:prstDash val="solid"/>
              </a:ln>
              <a:effectLst>
                <a:outerShdw blurRad="50800" dist="38100" dir="2700000" algn="tl" rotWithShape="0">
                  <a:srgbClr val="7B7C7E">
                    <a:alpha val="50000"/>
                  </a:srgbClr>
                </a:outerShdw>
              </a:effectLst>
            </c:spPr>
            <c:extLst>
              <c:ext xmlns:c16="http://schemas.microsoft.com/office/drawing/2014/chart" uri="{C3380CC4-5D6E-409C-BE32-E72D297353CC}">
                <c16:uniqueId val="{00000063-21B0-40A2-8A7C-16FED08C4356}"/>
              </c:ext>
            </c:extLst>
          </c:dPt>
          <c:dLbls>
            <c:spPr>
              <a:ln>
                <a:noFill/>
              </a:ln>
              <a:effectLst/>
            </c:spPr>
            <c:txPr>
              <a:bodyPr/>
              <a:lstStyle/>
              <a:p>
                <a:pPr>
                  <a:defRPr sz="700" b="0">
                    <a:solidFill>
                      <a:schemeClr val="bg1"/>
                    </a:solidFill>
                  </a:defRPr>
                </a:pPr>
                <a:endParaRPr lang="de-DE"/>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strRef>
              <c:f>BEWERTUNGEN!$A$9:$A$58</c:f>
              <c:strCache>
                <c:ptCount val="50"/>
                <c:pt idx="0">
                  <c:v>1a</c:v>
                </c:pt>
                <c:pt idx="1">
                  <c:v>1b</c:v>
                </c:pt>
                <c:pt idx="2">
                  <c:v>1c</c:v>
                </c:pt>
                <c:pt idx="3">
                  <c:v>1d</c:v>
                </c:pt>
                <c:pt idx="4">
                  <c:v>1e</c:v>
                </c:pt>
                <c:pt idx="5">
                  <c:v>2a</c:v>
                </c:pt>
                <c:pt idx="6">
                  <c:v>2b</c:v>
                </c:pt>
                <c:pt idx="7">
                  <c:v>2c</c:v>
                </c:pt>
                <c:pt idx="8">
                  <c:v>2d</c:v>
                </c:pt>
                <c:pt idx="9">
                  <c:v>2e</c:v>
                </c:pt>
                <c:pt idx="10">
                  <c:v>3a</c:v>
                </c:pt>
                <c:pt idx="11">
                  <c:v>3b</c:v>
                </c:pt>
                <c:pt idx="12">
                  <c:v>3c</c:v>
                </c:pt>
                <c:pt idx="13">
                  <c:v>3d</c:v>
                </c:pt>
                <c:pt idx="14">
                  <c:v>3e</c:v>
                </c:pt>
                <c:pt idx="15">
                  <c:v>4a</c:v>
                </c:pt>
                <c:pt idx="16">
                  <c:v>4b</c:v>
                </c:pt>
                <c:pt idx="17">
                  <c:v>4c</c:v>
                </c:pt>
                <c:pt idx="18">
                  <c:v>4d</c:v>
                </c:pt>
                <c:pt idx="19">
                  <c:v>4e</c:v>
                </c:pt>
                <c:pt idx="20">
                  <c:v>5a</c:v>
                </c:pt>
                <c:pt idx="21">
                  <c:v>5b</c:v>
                </c:pt>
                <c:pt idx="22">
                  <c:v>5c</c:v>
                </c:pt>
                <c:pt idx="23">
                  <c:v>5d</c:v>
                </c:pt>
                <c:pt idx="24">
                  <c:v>5e</c:v>
                </c:pt>
                <c:pt idx="25">
                  <c:v>6a</c:v>
                </c:pt>
                <c:pt idx="26">
                  <c:v>6b</c:v>
                </c:pt>
                <c:pt idx="27">
                  <c:v>6c</c:v>
                </c:pt>
                <c:pt idx="28">
                  <c:v>6d</c:v>
                </c:pt>
                <c:pt idx="29">
                  <c:v>6e</c:v>
                </c:pt>
                <c:pt idx="30">
                  <c:v>7a</c:v>
                </c:pt>
                <c:pt idx="31">
                  <c:v>7b</c:v>
                </c:pt>
                <c:pt idx="32">
                  <c:v>7c</c:v>
                </c:pt>
                <c:pt idx="33">
                  <c:v>7d</c:v>
                </c:pt>
                <c:pt idx="34">
                  <c:v>7e</c:v>
                </c:pt>
                <c:pt idx="35">
                  <c:v>8a</c:v>
                </c:pt>
                <c:pt idx="36">
                  <c:v>8b</c:v>
                </c:pt>
                <c:pt idx="37">
                  <c:v>8c</c:v>
                </c:pt>
                <c:pt idx="38">
                  <c:v>8d</c:v>
                </c:pt>
                <c:pt idx="39">
                  <c:v>8e</c:v>
                </c:pt>
                <c:pt idx="40">
                  <c:v>9a</c:v>
                </c:pt>
                <c:pt idx="41">
                  <c:v>9b</c:v>
                </c:pt>
                <c:pt idx="42">
                  <c:v>9c</c:v>
                </c:pt>
                <c:pt idx="43">
                  <c:v>9d</c:v>
                </c:pt>
                <c:pt idx="44">
                  <c:v>9e</c:v>
                </c:pt>
                <c:pt idx="45">
                  <c:v>10a</c:v>
                </c:pt>
                <c:pt idx="46">
                  <c:v>10b</c:v>
                </c:pt>
                <c:pt idx="47">
                  <c:v>10c</c:v>
                </c:pt>
                <c:pt idx="48">
                  <c:v>10d</c:v>
                </c:pt>
                <c:pt idx="49">
                  <c:v>10e</c:v>
                </c:pt>
              </c:strCache>
            </c:strRef>
          </c:xVal>
          <c:yVal>
            <c:numRef>
              <c:f>BEWERTUNGEN!$M$9:$M$58</c:f>
              <c:numCache>
                <c:formatCode>0.0</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yVal>
          <c:bubbleSize>
            <c:numRef>
              <c:f>BEWERTUNGEN!$B$9:$B$58</c:f>
              <c:numCache>
                <c:formatCode>0.0%</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bubbleSize>
          <c:bubble3D val="0"/>
          <c:extLst>
            <c:ext xmlns:c16="http://schemas.microsoft.com/office/drawing/2014/chart" uri="{C3380CC4-5D6E-409C-BE32-E72D297353CC}">
              <c16:uniqueId val="{00000064-21B0-40A2-8A7C-16FED08C4356}"/>
            </c:ext>
          </c:extLst>
        </c:ser>
        <c:dLbls>
          <c:showLegendKey val="0"/>
          <c:showVal val="0"/>
          <c:showCatName val="0"/>
          <c:showSerName val="0"/>
          <c:showPercent val="0"/>
          <c:showBubbleSize val="0"/>
        </c:dLbls>
        <c:bubbleScale val="65"/>
        <c:showNegBubbles val="0"/>
        <c:axId val="107970560"/>
        <c:axId val="107972096"/>
      </c:bubbleChart>
      <c:valAx>
        <c:axId val="107970560"/>
        <c:scaling>
          <c:orientation val="minMax"/>
          <c:max val="52"/>
          <c:min val="-1"/>
        </c:scaling>
        <c:delete val="0"/>
        <c:axPos val="b"/>
        <c:majorGridlines>
          <c:spPr>
            <a:ln w="3175">
              <a:noFill/>
              <a:prstDash val="solid"/>
            </a:ln>
          </c:spPr>
        </c:majorGridlines>
        <c:numFmt formatCode="General" sourceLinked="1"/>
        <c:majorTickMark val="none"/>
        <c:minorTickMark val="none"/>
        <c:tickLblPos val="none"/>
        <c:spPr>
          <a:ln w="31750">
            <a:solidFill>
              <a:srgbClr val="7B7C7E"/>
            </a:solidFill>
            <a:prstDash val="solid"/>
          </a:ln>
        </c:spPr>
        <c:txPr>
          <a:bodyPr rot="-2700000" vert="horz"/>
          <a:lstStyle/>
          <a:p>
            <a:pPr>
              <a:defRPr sz="830" b="1" i="0" u="none" strike="noStrike" baseline="0">
                <a:solidFill>
                  <a:srgbClr val="000000"/>
                </a:solidFill>
                <a:latin typeface="Arial"/>
                <a:ea typeface="Arial"/>
                <a:cs typeface="Arial"/>
              </a:defRPr>
            </a:pPr>
            <a:endParaRPr lang="de-DE"/>
          </a:p>
        </c:txPr>
        <c:crossAx val="107972096"/>
        <c:crosses val="autoZero"/>
        <c:crossBetween val="midCat"/>
      </c:valAx>
      <c:valAx>
        <c:axId val="107972096"/>
        <c:scaling>
          <c:orientation val="minMax"/>
        </c:scaling>
        <c:delete val="0"/>
        <c:axPos val="l"/>
        <c:majorGridlines>
          <c:spPr>
            <a:ln w="3175">
              <a:noFill/>
              <a:prstDash val="solid"/>
            </a:ln>
          </c:spPr>
        </c:majorGridlines>
        <c:numFmt formatCode="0.0" sourceLinked="1"/>
        <c:majorTickMark val="none"/>
        <c:minorTickMark val="none"/>
        <c:tickLblPos val="none"/>
        <c:spPr>
          <a:ln w="3175">
            <a:noFill/>
            <a:prstDash val="solid"/>
          </a:ln>
        </c:spPr>
        <c:txPr>
          <a:bodyPr rot="0" vert="horz"/>
          <a:lstStyle/>
          <a:p>
            <a:pPr>
              <a:defRPr sz="1015" b="1" i="0" u="none" strike="noStrike" baseline="0">
                <a:solidFill>
                  <a:srgbClr val="000000"/>
                </a:solidFill>
                <a:latin typeface="Arial"/>
                <a:ea typeface="Arial"/>
                <a:cs typeface="Arial"/>
              </a:defRPr>
            </a:pPr>
            <a:endParaRPr lang="de-DE"/>
          </a:p>
        </c:txPr>
        <c:crossAx val="107970560"/>
        <c:crosses val="autoZero"/>
        <c:crossBetween val="midCat"/>
      </c:valAx>
      <c:spPr>
        <a:solidFill>
          <a:srgbClr val="FFFFFF"/>
        </a:solidFill>
        <a:ln w="3175">
          <a:solidFill>
            <a:srgbClr val="7B7C7E"/>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910" b="0" i="0" u="none" strike="noStrike" baseline="0">
          <a:solidFill>
            <a:srgbClr val="000000"/>
          </a:solidFill>
          <a:latin typeface="Arial"/>
          <a:ea typeface="Arial"/>
          <a:cs typeface="Arial"/>
        </a:defRPr>
      </a:pPr>
      <a:endParaRPr lang="de-DE"/>
    </a:p>
  </c:txPr>
  <c:printSettings>
    <c:headerFooter/>
    <c:pageMargins b="0.98425196899999956" l="0.78740157499999996" r="0.78740157499999996" t="0.98425196899999956" header="0.49212598450000028" footer="0.49212598450000028"/>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889967637540472E-2"/>
          <c:y val="0.20766488413547257"/>
          <c:w val="0.96051820706877689"/>
          <c:h val="0.68716577540106949"/>
        </c:manualLayout>
      </c:layout>
      <c:barChart>
        <c:barDir val="col"/>
        <c:grouping val="stacked"/>
        <c:varyColors val="0"/>
        <c:ser>
          <c:idx val="0"/>
          <c:order val="1"/>
          <c:tx>
            <c:strRef>
              <c:f>BEWERTUNGEN!$T$8</c:f>
              <c:strCache>
                <c:ptCount val="1"/>
                <c:pt idx="0">
                  <c:v>MW minus STABW</c:v>
                </c:pt>
              </c:strCache>
            </c:strRef>
          </c:tx>
          <c:spPr>
            <a:solidFill>
              <a:schemeClr val="bg1"/>
            </a:solidFill>
            <a:ln w="19050">
              <a:noFill/>
            </a:ln>
          </c:spPr>
          <c:invertIfNegative val="0"/>
          <c:val>
            <c:numRef>
              <c:f>BEWERTUNGEN!$T$9:$T$58</c:f>
              <c:numCache>
                <c:formatCode>0.0</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6="http://schemas.microsoft.com/office/drawing/2014/chart" uri="{C3380CC4-5D6E-409C-BE32-E72D297353CC}">
              <c16:uniqueId val="{00000001-EEE4-4D40-B8D0-D4CFE6ADC627}"/>
            </c:ext>
          </c:extLst>
        </c:ser>
        <c:ser>
          <c:idx val="2"/>
          <c:order val="2"/>
          <c:tx>
            <c:strRef>
              <c:f>BEWERTUNGEN!$U$8</c:f>
              <c:strCache>
                <c:ptCount val="1"/>
                <c:pt idx="0">
                  <c:v>doppelte STABW</c:v>
                </c:pt>
              </c:strCache>
            </c:strRef>
          </c:tx>
          <c:spPr>
            <a:solidFill>
              <a:schemeClr val="accent5"/>
            </a:solidFill>
            <a:ln w="28575">
              <a:noFill/>
            </a:ln>
          </c:spPr>
          <c:invertIfNegative val="0"/>
          <c:dPt>
            <c:idx val="5"/>
            <c:invertIfNegative val="0"/>
            <c:bubble3D val="0"/>
            <c:spPr>
              <a:solidFill>
                <a:srgbClr val="A4C424"/>
              </a:solidFill>
              <a:ln w="28575">
                <a:noFill/>
              </a:ln>
            </c:spPr>
            <c:extLst>
              <c:ext xmlns:c16="http://schemas.microsoft.com/office/drawing/2014/chart" uri="{C3380CC4-5D6E-409C-BE32-E72D297353CC}">
                <c16:uniqueId val="{00000032-1299-4765-B70F-1241AE6AC3B0}"/>
              </c:ext>
            </c:extLst>
          </c:dPt>
          <c:dPt>
            <c:idx val="6"/>
            <c:invertIfNegative val="0"/>
            <c:bubble3D val="0"/>
            <c:spPr>
              <a:solidFill>
                <a:srgbClr val="A4C424"/>
              </a:solidFill>
              <a:ln w="28575">
                <a:noFill/>
              </a:ln>
            </c:spPr>
            <c:extLst>
              <c:ext xmlns:c16="http://schemas.microsoft.com/office/drawing/2014/chart" uri="{C3380CC4-5D6E-409C-BE32-E72D297353CC}">
                <c16:uniqueId val="{00000033-1299-4765-B70F-1241AE6AC3B0}"/>
              </c:ext>
            </c:extLst>
          </c:dPt>
          <c:dPt>
            <c:idx val="7"/>
            <c:invertIfNegative val="0"/>
            <c:bubble3D val="0"/>
            <c:spPr>
              <a:solidFill>
                <a:srgbClr val="A4C424"/>
              </a:solidFill>
              <a:ln w="28575">
                <a:noFill/>
              </a:ln>
            </c:spPr>
            <c:extLst>
              <c:ext xmlns:c16="http://schemas.microsoft.com/office/drawing/2014/chart" uri="{C3380CC4-5D6E-409C-BE32-E72D297353CC}">
                <c16:uniqueId val="{00000034-1299-4765-B70F-1241AE6AC3B0}"/>
              </c:ext>
            </c:extLst>
          </c:dPt>
          <c:dPt>
            <c:idx val="8"/>
            <c:invertIfNegative val="0"/>
            <c:bubble3D val="0"/>
            <c:spPr>
              <a:solidFill>
                <a:srgbClr val="A4C424"/>
              </a:solidFill>
              <a:ln w="28575">
                <a:noFill/>
              </a:ln>
            </c:spPr>
            <c:extLst>
              <c:ext xmlns:c16="http://schemas.microsoft.com/office/drawing/2014/chart" uri="{C3380CC4-5D6E-409C-BE32-E72D297353CC}">
                <c16:uniqueId val="{00000035-1299-4765-B70F-1241AE6AC3B0}"/>
              </c:ext>
            </c:extLst>
          </c:dPt>
          <c:dPt>
            <c:idx val="9"/>
            <c:invertIfNegative val="0"/>
            <c:bubble3D val="0"/>
            <c:spPr>
              <a:solidFill>
                <a:srgbClr val="A4C424"/>
              </a:solidFill>
              <a:ln w="28575">
                <a:noFill/>
              </a:ln>
            </c:spPr>
            <c:extLst>
              <c:ext xmlns:c16="http://schemas.microsoft.com/office/drawing/2014/chart" uri="{C3380CC4-5D6E-409C-BE32-E72D297353CC}">
                <c16:uniqueId val="{00000036-1299-4765-B70F-1241AE6AC3B0}"/>
              </c:ext>
            </c:extLst>
          </c:dPt>
          <c:dPt>
            <c:idx val="10"/>
            <c:invertIfNegative val="0"/>
            <c:bubble3D val="0"/>
            <c:spPr>
              <a:solidFill>
                <a:srgbClr val="7B7C7E"/>
              </a:solidFill>
              <a:ln w="28575">
                <a:noFill/>
              </a:ln>
            </c:spPr>
            <c:extLst>
              <c:ext xmlns:c16="http://schemas.microsoft.com/office/drawing/2014/chart" uri="{C3380CC4-5D6E-409C-BE32-E72D297353CC}">
                <c16:uniqueId val="{00000037-1299-4765-B70F-1241AE6AC3B0}"/>
              </c:ext>
            </c:extLst>
          </c:dPt>
          <c:dPt>
            <c:idx val="11"/>
            <c:invertIfNegative val="0"/>
            <c:bubble3D val="0"/>
            <c:spPr>
              <a:solidFill>
                <a:srgbClr val="7B7C7E"/>
              </a:solidFill>
              <a:ln w="28575">
                <a:noFill/>
              </a:ln>
            </c:spPr>
            <c:extLst>
              <c:ext xmlns:c16="http://schemas.microsoft.com/office/drawing/2014/chart" uri="{C3380CC4-5D6E-409C-BE32-E72D297353CC}">
                <c16:uniqueId val="{00000038-1299-4765-B70F-1241AE6AC3B0}"/>
              </c:ext>
            </c:extLst>
          </c:dPt>
          <c:dPt>
            <c:idx val="12"/>
            <c:invertIfNegative val="0"/>
            <c:bubble3D val="0"/>
            <c:spPr>
              <a:solidFill>
                <a:srgbClr val="7B7C7E"/>
              </a:solidFill>
              <a:ln w="28575">
                <a:noFill/>
              </a:ln>
            </c:spPr>
            <c:extLst>
              <c:ext xmlns:c16="http://schemas.microsoft.com/office/drawing/2014/chart" uri="{C3380CC4-5D6E-409C-BE32-E72D297353CC}">
                <c16:uniqueId val="{00000039-1299-4765-B70F-1241AE6AC3B0}"/>
              </c:ext>
            </c:extLst>
          </c:dPt>
          <c:dPt>
            <c:idx val="13"/>
            <c:invertIfNegative val="0"/>
            <c:bubble3D val="0"/>
            <c:spPr>
              <a:solidFill>
                <a:srgbClr val="7B7C7E"/>
              </a:solidFill>
              <a:ln w="28575">
                <a:noFill/>
              </a:ln>
            </c:spPr>
            <c:extLst>
              <c:ext xmlns:c16="http://schemas.microsoft.com/office/drawing/2014/chart" uri="{C3380CC4-5D6E-409C-BE32-E72D297353CC}">
                <c16:uniqueId val="{0000003A-1299-4765-B70F-1241AE6AC3B0}"/>
              </c:ext>
            </c:extLst>
          </c:dPt>
          <c:dPt>
            <c:idx val="14"/>
            <c:invertIfNegative val="0"/>
            <c:bubble3D val="0"/>
            <c:spPr>
              <a:solidFill>
                <a:srgbClr val="7B7C7E"/>
              </a:solidFill>
              <a:ln w="28575">
                <a:noFill/>
              </a:ln>
            </c:spPr>
            <c:extLst>
              <c:ext xmlns:c16="http://schemas.microsoft.com/office/drawing/2014/chart" uri="{C3380CC4-5D6E-409C-BE32-E72D297353CC}">
                <c16:uniqueId val="{0000003B-1299-4765-B70F-1241AE6AC3B0}"/>
              </c:ext>
            </c:extLst>
          </c:dPt>
          <c:dPt>
            <c:idx val="15"/>
            <c:invertIfNegative val="0"/>
            <c:bubble3D val="0"/>
            <c:spPr>
              <a:solidFill>
                <a:schemeClr val="accent2"/>
              </a:solidFill>
              <a:ln w="28575">
                <a:noFill/>
              </a:ln>
            </c:spPr>
            <c:extLst>
              <c:ext xmlns:c16="http://schemas.microsoft.com/office/drawing/2014/chart" uri="{C3380CC4-5D6E-409C-BE32-E72D297353CC}">
                <c16:uniqueId val="{0000003C-1299-4765-B70F-1241AE6AC3B0}"/>
              </c:ext>
            </c:extLst>
          </c:dPt>
          <c:dPt>
            <c:idx val="16"/>
            <c:invertIfNegative val="0"/>
            <c:bubble3D val="0"/>
            <c:spPr>
              <a:solidFill>
                <a:schemeClr val="accent2"/>
              </a:solidFill>
              <a:ln w="28575">
                <a:noFill/>
              </a:ln>
            </c:spPr>
            <c:extLst>
              <c:ext xmlns:c16="http://schemas.microsoft.com/office/drawing/2014/chart" uri="{C3380CC4-5D6E-409C-BE32-E72D297353CC}">
                <c16:uniqueId val="{0000003D-1299-4765-B70F-1241AE6AC3B0}"/>
              </c:ext>
            </c:extLst>
          </c:dPt>
          <c:dPt>
            <c:idx val="17"/>
            <c:invertIfNegative val="0"/>
            <c:bubble3D val="0"/>
            <c:spPr>
              <a:solidFill>
                <a:schemeClr val="accent2"/>
              </a:solidFill>
              <a:ln w="28575">
                <a:noFill/>
              </a:ln>
            </c:spPr>
            <c:extLst>
              <c:ext xmlns:c16="http://schemas.microsoft.com/office/drawing/2014/chart" uri="{C3380CC4-5D6E-409C-BE32-E72D297353CC}">
                <c16:uniqueId val="{0000003E-1299-4765-B70F-1241AE6AC3B0}"/>
              </c:ext>
            </c:extLst>
          </c:dPt>
          <c:dPt>
            <c:idx val="18"/>
            <c:invertIfNegative val="0"/>
            <c:bubble3D val="0"/>
            <c:spPr>
              <a:solidFill>
                <a:schemeClr val="accent2"/>
              </a:solidFill>
              <a:ln w="28575">
                <a:noFill/>
              </a:ln>
            </c:spPr>
            <c:extLst>
              <c:ext xmlns:c16="http://schemas.microsoft.com/office/drawing/2014/chart" uri="{C3380CC4-5D6E-409C-BE32-E72D297353CC}">
                <c16:uniqueId val="{0000003F-1299-4765-B70F-1241AE6AC3B0}"/>
              </c:ext>
            </c:extLst>
          </c:dPt>
          <c:dPt>
            <c:idx val="19"/>
            <c:invertIfNegative val="0"/>
            <c:bubble3D val="0"/>
            <c:spPr>
              <a:solidFill>
                <a:schemeClr val="accent2"/>
              </a:solidFill>
              <a:ln w="28575">
                <a:noFill/>
              </a:ln>
            </c:spPr>
            <c:extLst>
              <c:ext xmlns:c16="http://schemas.microsoft.com/office/drawing/2014/chart" uri="{C3380CC4-5D6E-409C-BE32-E72D297353CC}">
                <c16:uniqueId val="{00000040-1299-4765-B70F-1241AE6AC3B0}"/>
              </c:ext>
            </c:extLst>
          </c:dPt>
          <c:dPt>
            <c:idx val="20"/>
            <c:invertIfNegative val="0"/>
            <c:bubble3D val="0"/>
            <c:spPr>
              <a:solidFill>
                <a:schemeClr val="accent4"/>
              </a:solidFill>
              <a:ln w="28575">
                <a:noFill/>
              </a:ln>
            </c:spPr>
            <c:extLst>
              <c:ext xmlns:c16="http://schemas.microsoft.com/office/drawing/2014/chart" uri="{C3380CC4-5D6E-409C-BE32-E72D297353CC}">
                <c16:uniqueId val="{00000041-1299-4765-B70F-1241AE6AC3B0}"/>
              </c:ext>
            </c:extLst>
          </c:dPt>
          <c:dPt>
            <c:idx val="21"/>
            <c:invertIfNegative val="0"/>
            <c:bubble3D val="0"/>
            <c:spPr>
              <a:solidFill>
                <a:schemeClr val="accent4"/>
              </a:solidFill>
              <a:ln w="28575">
                <a:noFill/>
              </a:ln>
            </c:spPr>
            <c:extLst>
              <c:ext xmlns:c16="http://schemas.microsoft.com/office/drawing/2014/chart" uri="{C3380CC4-5D6E-409C-BE32-E72D297353CC}">
                <c16:uniqueId val="{00000042-1299-4765-B70F-1241AE6AC3B0}"/>
              </c:ext>
            </c:extLst>
          </c:dPt>
          <c:dPt>
            <c:idx val="22"/>
            <c:invertIfNegative val="0"/>
            <c:bubble3D val="0"/>
            <c:spPr>
              <a:solidFill>
                <a:schemeClr val="accent4"/>
              </a:solidFill>
              <a:ln w="28575">
                <a:noFill/>
              </a:ln>
            </c:spPr>
            <c:extLst>
              <c:ext xmlns:c16="http://schemas.microsoft.com/office/drawing/2014/chart" uri="{C3380CC4-5D6E-409C-BE32-E72D297353CC}">
                <c16:uniqueId val="{00000043-1299-4765-B70F-1241AE6AC3B0}"/>
              </c:ext>
            </c:extLst>
          </c:dPt>
          <c:dPt>
            <c:idx val="23"/>
            <c:invertIfNegative val="0"/>
            <c:bubble3D val="0"/>
            <c:spPr>
              <a:solidFill>
                <a:schemeClr val="accent4"/>
              </a:solidFill>
              <a:ln w="28575">
                <a:noFill/>
              </a:ln>
            </c:spPr>
            <c:extLst>
              <c:ext xmlns:c16="http://schemas.microsoft.com/office/drawing/2014/chart" uri="{C3380CC4-5D6E-409C-BE32-E72D297353CC}">
                <c16:uniqueId val="{00000044-1299-4765-B70F-1241AE6AC3B0}"/>
              </c:ext>
            </c:extLst>
          </c:dPt>
          <c:dPt>
            <c:idx val="24"/>
            <c:invertIfNegative val="0"/>
            <c:bubble3D val="0"/>
            <c:spPr>
              <a:solidFill>
                <a:schemeClr val="accent4"/>
              </a:solidFill>
              <a:ln w="28575">
                <a:noFill/>
              </a:ln>
            </c:spPr>
            <c:extLst>
              <c:ext xmlns:c16="http://schemas.microsoft.com/office/drawing/2014/chart" uri="{C3380CC4-5D6E-409C-BE32-E72D297353CC}">
                <c16:uniqueId val="{00000045-1299-4765-B70F-1241AE6AC3B0}"/>
              </c:ext>
            </c:extLst>
          </c:dPt>
          <c:dPt>
            <c:idx val="25"/>
            <c:invertIfNegative val="0"/>
            <c:bubble3D val="0"/>
            <c:spPr>
              <a:solidFill>
                <a:schemeClr val="accent6"/>
              </a:solidFill>
              <a:ln w="28575">
                <a:noFill/>
              </a:ln>
            </c:spPr>
            <c:extLst>
              <c:ext xmlns:c16="http://schemas.microsoft.com/office/drawing/2014/chart" uri="{C3380CC4-5D6E-409C-BE32-E72D297353CC}">
                <c16:uniqueId val="{00000046-1299-4765-B70F-1241AE6AC3B0}"/>
              </c:ext>
            </c:extLst>
          </c:dPt>
          <c:dPt>
            <c:idx val="26"/>
            <c:invertIfNegative val="0"/>
            <c:bubble3D val="0"/>
            <c:spPr>
              <a:solidFill>
                <a:schemeClr val="accent6"/>
              </a:solidFill>
              <a:ln w="28575">
                <a:noFill/>
              </a:ln>
            </c:spPr>
            <c:extLst>
              <c:ext xmlns:c16="http://schemas.microsoft.com/office/drawing/2014/chart" uri="{C3380CC4-5D6E-409C-BE32-E72D297353CC}">
                <c16:uniqueId val="{00000047-1299-4765-B70F-1241AE6AC3B0}"/>
              </c:ext>
            </c:extLst>
          </c:dPt>
          <c:dPt>
            <c:idx val="27"/>
            <c:invertIfNegative val="0"/>
            <c:bubble3D val="0"/>
            <c:spPr>
              <a:solidFill>
                <a:schemeClr val="accent6"/>
              </a:solidFill>
              <a:ln w="28575">
                <a:noFill/>
              </a:ln>
            </c:spPr>
            <c:extLst>
              <c:ext xmlns:c16="http://schemas.microsoft.com/office/drawing/2014/chart" uri="{C3380CC4-5D6E-409C-BE32-E72D297353CC}">
                <c16:uniqueId val="{00000048-1299-4765-B70F-1241AE6AC3B0}"/>
              </c:ext>
            </c:extLst>
          </c:dPt>
          <c:dPt>
            <c:idx val="28"/>
            <c:invertIfNegative val="0"/>
            <c:bubble3D val="0"/>
            <c:spPr>
              <a:solidFill>
                <a:schemeClr val="accent6"/>
              </a:solidFill>
              <a:ln w="28575">
                <a:noFill/>
              </a:ln>
            </c:spPr>
            <c:extLst>
              <c:ext xmlns:c16="http://schemas.microsoft.com/office/drawing/2014/chart" uri="{C3380CC4-5D6E-409C-BE32-E72D297353CC}">
                <c16:uniqueId val="{00000049-1299-4765-B70F-1241AE6AC3B0}"/>
              </c:ext>
            </c:extLst>
          </c:dPt>
          <c:dPt>
            <c:idx val="29"/>
            <c:invertIfNegative val="0"/>
            <c:bubble3D val="0"/>
            <c:spPr>
              <a:solidFill>
                <a:schemeClr val="accent6"/>
              </a:solidFill>
              <a:ln w="28575">
                <a:noFill/>
              </a:ln>
            </c:spPr>
            <c:extLst>
              <c:ext xmlns:c16="http://schemas.microsoft.com/office/drawing/2014/chart" uri="{C3380CC4-5D6E-409C-BE32-E72D297353CC}">
                <c16:uniqueId val="{0000004A-1299-4765-B70F-1241AE6AC3B0}"/>
              </c:ext>
            </c:extLst>
          </c:dPt>
          <c:dPt>
            <c:idx val="30"/>
            <c:invertIfNegative val="0"/>
            <c:bubble3D val="0"/>
            <c:spPr>
              <a:solidFill>
                <a:srgbClr val="0096BB"/>
              </a:solidFill>
              <a:ln w="28575">
                <a:noFill/>
              </a:ln>
            </c:spPr>
            <c:extLst>
              <c:ext xmlns:c16="http://schemas.microsoft.com/office/drawing/2014/chart" uri="{C3380CC4-5D6E-409C-BE32-E72D297353CC}">
                <c16:uniqueId val="{0000004B-1299-4765-B70F-1241AE6AC3B0}"/>
              </c:ext>
            </c:extLst>
          </c:dPt>
          <c:dPt>
            <c:idx val="31"/>
            <c:invertIfNegative val="0"/>
            <c:bubble3D val="0"/>
            <c:spPr>
              <a:solidFill>
                <a:srgbClr val="0096BB"/>
              </a:solidFill>
              <a:ln w="28575">
                <a:noFill/>
              </a:ln>
            </c:spPr>
            <c:extLst>
              <c:ext xmlns:c16="http://schemas.microsoft.com/office/drawing/2014/chart" uri="{C3380CC4-5D6E-409C-BE32-E72D297353CC}">
                <c16:uniqueId val="{0000004C-1299-4765-B70F-1241AE6AC3B0}"/>
              </c:ext>
            </c:extLst>
          </c:dPt>
          <c:dPt>
            <c:idx val="32"/>
            <c:invertIfNegative val="0"/>
            <c:bubble3D val="0"/>
            <c:spPr>
              <a:solidFill>
                <a:srgbClr val="0096BB"/>
              </a:solidFill>
              <a:ln w="28575">
                <a:noFill/>
              </a:ln>
            </c:spPr>
            <c:extLst>
              <c:ext xmlns:c16="http://schemas.microsoft.com/office/drawing/2014/chart" uri="{C3380CC4-5D6E-409C-BE32-E72D297353CC}">
                <c16:uniqueId val="{0000004D-1299-4765-B70F-1241AE6AC3B0}"/>
              </c:ext>
            </c:extLst>
          </c:dPt>
          <c:dPt>
            <c:idx val="33"/>
            <c:invertIfNegative val="0"/>
            <c:bubble3D val="0"/>
            <c:spPr>
              <a:solidFill>
                <a:srgbClr val="0096BB"/>
              </a:solidFill>
              <a:ln w="28575">
                <a:noFill/>
              </a:ln>
            </c:spPr>
            <c:extLst>
              <c:ext xmlns:c16="http://schemas.microsoft.com/office/drawing/2014/chart" uri="{C3380CC4-5D6E-409C-BE32-E72D297353CC}">
                <c16:uniqueId val="{0000004E-1299-4765-B70F-1241AE6AC3B0}"/>
              </c:ext>
            </c:extLst>
          </c:dPt>
          <c:dPt>
            <c:idx val="34"/>
            <c:invertIfNegative val="0"/>
            <c:bubble3D val="0"/>
            <c:spPr>
              <a:solidFill>
                <a:srgbClr val="0096BB"/>
              </a:solidFill>
              <a:ln w="28575">
                <a:noFill/>
              </a:ln>
            </c:spPr>
            <c:extLst>
              <c:ext xmlns:c16="http://schemas.microsoft.com/office/drawing/2014/chart" uri="{C3380CC4-5D6E-409C-BE32-E72D297353CC}">
                <c16:uniqueId val="{0000004F-1299-4765-B70F-1241AE6AC3B0}"/>
              </c:ext>
            </c:extLst>
          </c:dPt>
          <c:dPt>
            <c:idx val="35"/>
            <c:invertIfNegative val="0"/>
            <c:bubble3D val="0"/>
            <c:spPr>
              <a:solidFill>
                <a:schemeClr val="accent2">
                  <a:lumMod val="50000"/>
                </a:schemeClr>
              </a:solidFill>
              <a:ln w="28575">
                <a:noFill/>
              </a:ln>
            </c:spPr>
            <c:extLst>
              <c:ext xmlns:c16="http://schemas.microsoft.com/office/drawing/2014/chart" uri="{C3380CC4-5D6E-409C-BE32-E72D297353CC}">
                <c16:uniqueId val="{00000050-1299-4765-B70F-1241AE6AC3B0}"/>
              </c:ext>
            </c:extLst>
          </c:dPt>
          <c:dPt>
            <c:idx val="36"/>
            <c:invertIfNegative val="0"/>
            <c:bubble3D val="0"/>
            <c:spPr>
              <a:solidFill>
                <a:schemeClr val="accent2">
                  <a:lumMod val="50000"/>
                </a:schemeClr>
              </a:solidFill>
              <a:ln w="28575">
                <a:noFill/>
              </a:ln>
            </c:spPr>
            <c:extLst>
              <c:ext xmlns:c16="http://schemas.microsoft.com/office/drawing/2014/chart" uri="{C3380CC4-5D6E-409C-BE32-E72D297353CC}">
                <c16:uniqueId val="{00000051-1299-4765-B70F-1241AE6AC3B0}"/>
              </c:ext>
            </c:extLst>
          </c:dPt>
          <c:dPt>
            <c:idx val="37"/>
            <c:invertIfNegative val="0"/>
            <c:bubble3D val="0"/>
            <c:spPr>
              <a:solidFill>
                <a:schemeClr val="accent2">
                  <a:lumMod val="50000"/>
                </a:schemeClr>
              </a:solidFill>
              <a:ln w="28575">
                <a:noFill/>
              </a:ln>
            </c:spPr>
            <c:extLst>
              <c:ext xmlns:c16="http://schemas.microsoft.com/office/drawing/2014/chart" uri="{C3380CC4-5D6E-409C-BE32-E72D297353CC}">
                <c16:uniqueId val="{00000052-1299-4765-B70F-1241AE6AC3B0}"/>
              </c:ext>
            </c:extLst>
          </c:dPt>
          <c:dPt>
            <c:idx val="38"/>
            <c:invertIfNegative val="0"/>
            <c:bubble3D val="0"/>
            <c:spPr>
              <a:solidFill>
                <a:schemeClr val="accent2">
                  <a:lumMod val="50000"/>
                </a:schemeClr>
              </a:solidFill>
              <a:ln w="28575">
                <a:noFill/>
              </a:ln>
            </c:spPr>
            <c:extLst>
              <c:ext xmlns:c16="http://schemas.microsoft.com/office/drawing/2014/chart" uri="{C3380CC4-5D6E-409C-BE32-E72D297353CC}">
                <c16:uniqueId val="{00000053-1299-4765-B70F-1241AE6AC3B0}"/>
              </c:ext>
            </c:extLst>
          </c:dPt>
          <c:dPt>
            <c:idx val="39"/>
            <c:invertIfNegative val="0"/>
            <c:bubble3D val="0"/>
            <c:spPr>
              <a:solidFill>
                <a:schemeClr val="accent2">
                  <a:lumMod val="50000"/>
                </a:schemeClr>
              </a:solidFill>
              <a:ln w="28575">
                <a:noFill/>
              </a:ln>
            </c:spPr>
            <c:extLst>
              <c:ext xmlns:c16="http://schemas.microsoft.com/office/drawing/2014/chart" uri="{C3380CC4-5D6E-409C-BE32-E72D297353CC}">
                <c16:uniqueId val="{00000054-1299-4765-B70F-1241AE6AC3B0}"/>
              </c:ext>
            </c:extLst>
          </c:dPt>
          <c:dPt>
            <c:idx val="40"/>
            <c:invertIfNegative val="0"/>
            <c:bubble3D val="0"/>
            <c:spPr>
              <a:solidFill>
                <a:schemeClr val="accent3">
                  <a:lumMod val="75000"/>
                </a:schemeClr>
              </a:solidFill>
              <a:ln w="28575">
                <a:noFill/>
              </a:ln>
            </c:spPr>
            <c:extLst>
              <c:ext xmlns:c16="http://schemas.microsoft.com/office/drawing/2014/chart" uri="{C3380CC4-5D6E-409C-BE32-E72D297353CC}">
                <c16:uniqueId val="{00000055-1299-4765-B70F-1241AE6AC3B0}"/>
              </c:ext>
            </c:extLst>
          </c:dPt>
          <c:dPt>
            <c:idx val="41"/>
            <c:invertIfNegative val="0"/>
            <c:bubble3D val="0"/>
            <c:spPr>
              <a:solidFill>
                <a:schemeClr val="accent3">
                  <a:lumMod val="75000"/>
                </a:schemeClr>
              </a:solidFill>
              <a:ln w="28575">
                <a:noFill/>
              </a:ln>
            </c:spPr>
            <c:extLst>
              <c:ext xmlns:c16="http://schemas.microsoft.com/office/drawing/2014/chart" uri="{C3380CC4-5D6E-409C-BE32-E72D297353CC}">
                <c16:uniqueId val="{00000056-1299-4765-B70F-1241AE6AC3B0}"/>
              </c:ext>
            </c:extLst>
          </c:dPt>
          <c:dPt>
            <c:idx val="42"/>
            <c:invertIfNegative val="0"/>
            <c:bubble3D val="0"/>
            <c:spPr>
              <a:solidFill>
                <a:schemeClr val="accent3">
                  <a:lumMod val="75000"/>
                </a:schemeClr>
              </a:solidFill>
              <a:ln w="28575">
                <a:noFill/>
              </a:ln>
            </c:spPr>
            <c:extLst>
              <c:ext xmlns:c16="http://schemas.microsoft.com/office/drawing/2014/chart" uri="{C3380CC4-5D6E-409C-BE32-E72D297353CC}">
                <c16:uniqueId val="{00000057-1299-4765-B70F-1241AE6AC3B0}"/>
              </c:ext>
            </c:extLst>
          </c:dPt>
          <c:dPt>
            <c:idx val="43"/>
            <c:invertIfNegative val="0"/>
            <c:bubble3D val="0"/>
            <c:spPr>
              <a:solidFill>
                <a:schemeClr val="accent3">
                  <a:lumMod val="75000"/>
                </a:schemeClr>
              </a:solidFill>
              <a:ln w="28575">
                <a:noFill/>
              </a:ln>
            </c:spPr>
            <c:extLst>
              <c:ext xmlns:c16="http://schemas.microsoft.com/office/drawing/2014/chart" uri="{C3380CC4-5D6E-409C-BE32-E72D297353CC}">
                <c16:uniqueId val="{00000058-1299-4765-B70F-1241AE6AC3B0}"/>
              </c:ext>
            </c:extLst>
          </c:dPt>
          <c:dPt>
            <c:idx val="44"/>
            <c:invertIfNegative val="0"/>
            <c:bubble3D val="0"/>
            <c:spPr>
              <a:solidFill>
                <a:schemeClr val="accent3">
                  <a:lumMod val="75000"/>
                </a:schemeClr>
              </a:solidFill>
              <a:ln w="28575">
                <a:noFill/>
              </a:ln>
            </c:spPr>
            <c:extLst>
              <c:ext xmlns:c16="http://schemas.microsoft.com/office/drawing/2014/chart" uri="{C3380CC4-5D6E-409C-BE32-E72D297353CC}">
                <c16:uniqueId val="{00000059-1299-4765-B70F-1241AE6AC3B0}"/>
              </c:ext>
            </c:extLst>
          </c:dPt>
          <c:dPt>
            <c:idx val="45"/>
            <c:invertIfNegative val="0"/>
            <c:bubble3D val="0"/>
            <c:spPr>
              <a:solidFill>
                <a:srgbClr val="FFC000"/>
              </a:solidFill>
              <a:ln w="28575">
                <a:noFill/>
              </a:ln>
            </c:spPr>
            <c:extLst>
              <c:ext xmlns:c16="http://schemas.microsoft.com/office/drawing/2014/chart" uri="{C3380CC4-5D6E-409C-BE32-E72D297353CC}">
                <c16:uniqueId val="{0000005A-1299-4765-B70F-1241AE6AC3B0}"/>
              </c:ext>
            </c:extLst>
          </c:dPt>
          <c:dPt>
            <c:idx val="46"/>
            <c:invertIfNegative val="0"/>
            <c:bubble3D val="0"/>
            <c:spPr>
              <a:solidFill>
                <a:srgbClr val="FFC000"/>
              </a:solidFill>
              <a:ln w="28575">
                <a:noFill/>
              </a:ln>
            </c:spPr>
            <c:extLst>
              <c:ext xmlns:c16="http://schemas.microsoft.com/office/drawing/2014/chart" uri="{C3380CC4-5D6E-409C-BE32-E72D297353CC}">
                <c16:uniqueId val="{0000005B-1299-4765-B70F-1241AE6AC3B0}"/>
              </c:ext>
            </c:extLst>
          </c:dPt>
          <c:dPt>
            <c:idx val="47"/>
            <c:invertIfNegative val="0"/>
            <c:bubble3D val="0"/>
            <c:spPr>
              <a:solidFill>
                <a:srgbClr val="FFC000"/>
              </a:solidFill>
              <a:ln w="28575">
                <a:noFill/>
              </a:ln>
            </c:spPr>
            <c:extLst>
              <c:ext xmlns:c16="http://schemas.microsoft.com/office/drawing/2014/chart" uri="{C3380CC4-5D6E-409C-BE32-E72D297353CC}">
                <c16:uniqueId val="{0000005C-1299-4765-B70F-1241AE6AC3B0}"/>
              </c:ext>
            </c:extLst>
          </c:dPt>
          <c:dPt>
            <c:idx val="48"/>
            <c:invertIfNegative val="0"/>
            <c:bubble3D val="0"/>
            <c:spPr>
              <a:solidFill>
                <a:srgbClr val="FFC000"/>
              </a:solidFill>
              <a:ln w="28575">
                <a:noFill/>
              </a:ln>
            </c:spPr>
            <c:extLst>
              <c:ext xmlns:c16="http://schemas.microsoft.com/office/drawing/2014/chart" uri="{C3380CC4-5D6E-409C-BE32-E72D297353CC}">
                <c16:uniqueId val="{0000005D-1299-4765-B70F-1241AE6AC3B0}"/>
              </c:ext>
            </c:extLst>
          </c:dPt>
          <c:dPt>
            <c:idx val="49"/>
            <c:invertIfNegative val="0"/>
            <c:bubble3D val="0"/>
            <c:spPr>
              <a:solidFill>
                <a:srgbClr val="FFC000"/>
              </a:solidFill>
              <a:ln w="28575">
                <a:noFill/>
              </a:ln>
            </c:spPr>
            <c:extLst>
              <c:ext xmlns:c16="http://schemas.microsoft.com/office/drawing/2014/chart" uri="{C3380CC4-5D6E-409C-BE32-E72D297353CC}">
                <c16:uniqueId val="{0000005E-1299-4765-B70F-1241AE6AC3B0}"/>
              </c:ext>
            </c:extLst>
          </c:dPt>
          <c:val>
            <c:numRef>
              <c:f>BEWERTUNGEN!$U$9:$U$58</c:f>
              <c:numCache>
                <c:formatCode>0.0</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extLst>
            <c:ext xmlns:c16="http://schemas.microsoft.com/office/drawing/2014/chart" uri="{C3380CC4-5D6E-409C-BE32-E72D297353CC}">
              <c16:uniqueId val="{00000000-EEE4-4D40-B8D0-D4CFE6ADC627}"/>
            </c:ext>
          </c:extLst>
        </c:ser>
        <c:dLbls>
          <c:showLegendKey val="0"/>
          <c:showVal val="0"/>
          <c:showCatName val="0"/>
          <c:showSerName val="0"/>
          <c:showPercent val="0"/>
          <c:showBubbleSize val="0"/>
        </c:dLbls>
        <c:gapWidth val="100"/>
        <c:overlap val="100"/>
        <c:axId val="109206144"/>
        <c:axId val="109207936"/>
      </c:barChart>
      <c:lineChart>
        <c:grouping val="standard"/>
        <c:varyColors val="0"/>
        <c:ser>
          <c:idx val="1"/>
          <c:order val="0"/>
          <c:tx>
            <c:strRef>
              <c:f>BEWERTUNGEN!$M$8</c:f>
              <c:strCache>
                <c:ptCount val="1"/>
                <c:pt idx="0">
                  <c:v>Mittelwert</c:v>
                </c:pt>
              </c:strCache>
            </c:strRef>
          </c:tx>
          <c:spPr>
            <a:ln>
              <a:noFill/>
            </a:ln>
          </c:spPr>
          <c:marker>
            <c:symbol val="circle"/>
            <c:size val="16"/>
            <c:spPr>
              <a:solidFill>
                <a:schemeClr val="bg1"/>
              </a:solidFill>
              <a:ln w="31750">
                <a:solidFill>
                  <a:srgbClr val="7B7C7E"/>
                </a:solidFill>
              </a:ln>
            </c:spPr>
          </c:marker>
          <c:dPt>
            <c:idx val="0"/>
            <c:bubble3D val="0"/>
            <c:extLst>
              <c:ext xmlns:c16="http://schemas.microsoft.com/office/drawing/2014/chart" uri="{C3380CC4-5D6E-409C-BE32-E72D297353CC}">
                <c16:uniqueId val="{00000002-EEE4-4D40-B8D0-D4CFE6ADC627}"/>
              </c:ext>
            </c:extLst>
          </c:dPt>
          <c:dPt>
            <c:idx val="1"/>
            <c:bubble3D val="0"/>
            <c:extLst>
              <c:ext xmlns:c16="http://schemas.microsoft.com/office/drawing/2014/chart" uri="{C3380CC4-5D6E-409C-BE32-E72D297353CC}">
                <c16:uniqueId val="{00000003-EEE4-4D40-B8D0-D4CFE6ADC627}"/>
              </c:ext>
            </c:extLst>
          </c:dPt>
          <c:dPt>
            <c:idx val="2"/>
            <c:bubble3D val="0"/>
            <c:extLst>
              <c:ext xmlns:c16="http://schemas.microsoft.com/office/drawing/2014/chart" uri="{C3380CC4-5D6E-409C-BE32-E72D297353CC}">
                <c16:uniqueId val="{00000004-EEE4-4D40-B8D0-D4CFE6ADC627}"/>
              </c:ext>
            </c:extLst>
          </c:dPt>
          <c:dPt>
            <c:idx val="3"/>
            <c:bubble3D val="0"/>
            <c:extLst>
              <c:ext xmlns:c16="http://schemas.microsoft.com/office/drawing/2014/chart" uri="{C3380CC4-5D6E-409C-BE32-E72D297353CC}">
                <c16:uniqueId val="{00000005-EEE4-4D40-B8D0-D4CFE6ADC627}"/>
              </c:ext>
            </c:extLst>
          </c:dPt>
          <c:dPt>
            <c:idx val="4"/>
            <c:bubble3D val="0"/>
            <c:extLst>
              <c:ext xmlns:c16="http://schemas.microsoft.com/office/drawing/2014/chart" uri="{C3380CC4-5D6E-409C-BE32-E72D297353CC}">
                <c16:uniqueId val="{00000006-EEE4-4D40-B8D0-D4CFE6ADC627}"/>
              </c:ext>
            </c:extLst>
          </c:dPt>
          <c:dPt>
            <c:idx val="5"/>
            <c:bubble3D val="0"/>
            <c:extLst>
              <c:ext xmlns:c16="http://schemas.microsoft.com/office/drawing/2014/chart" uri="{C3380CC4-5D6E-409C-BE32-E72D297353CC}">
                <c16:uniqueId val="{00000007-EEE4-4D40-B8D0-D4CFE6ADC627}"/>
              </c:ext>
            </c:extLst>
          </c:dPt>
          <c:dPt>
            <c:idx val="6"/>
            <c:bubble3D val="0"/>
            <c:extLst>
              <c:ext xmlns:c16="http://schemas.microsoft.com/office/drawing/2014/chart" uri="{C3380CC4-5D6E-409C-BE32-E72D297353CC}">
                <c16:uniqueId val="{00000008-EEE4-4D40-B8D0-D4CFE6ADC627}"/>
              </c:ext>
            </c:extLst>
          </c:dPt>
          <c:dPt>
            <c:idx val="7"/>
            <c:bubble3D val="0"/>
            <c:extLst>
              <c:ext xmlns:c16="http://schemas.microsoft.com/office/drawing/2014/chart" uri="{C3380CC4-5D6E-409C-BE32-E72D297353CC}">
                <c16:uniqueId val="{00000009-EEE4-4D40-B8D0-D4CFE6ADC627}"/>
              </c:ext>
            </c:extLst>
          </c:dPt>
          <c:dPt>
            <c:idx val="8"/>
            <c:bubble3D val="0"/>
            <c:extLst>
              <c:ext xmlns:c16="http://schemas.microsoft.com/office/drawing/2014/chart" uri="{C3380CC4-5D6E-409C-BE32-E72D297353CC}">
                <c16:uniqueId val="{0000000A-EEE4-4D40-B8D0-D4CFE6ADC627}"/>
              </c:ext>
            </c:extLst>
          </c:dPt>
          <c:dPt>
            <c:idx val="9"/>
            <c:bubble3D val="0"/>
            <c:extLst>
              <c:ext xmlns:c16="http://schemas.microsoft.com/office/drawing/2014/chart" uri="{C3380CC4-5D6E-409C-BE32-E72D297353CC}">
                <c16:uniqueId val="{0000000B-EEE4-4D40-B8D0-D4CFE6ADC627}"/>
              </c:ext>
            </c:extLst>
          </c:dPt>
          <c:dPt>
            <c:idx val="10"/>
            <c:bubble3D val="0"/>
            <c:extLst>
              <c:ext xmlns:c16="http://schemas.microsoft.com/office/drawing/2014/chart" uri="{C3380CC4-5D6E-409C-BE32-E72D297353CC}">
                <c16:uniqueId val="{0000000C-EEE4-4D40-B8D0-D4CFE6ADC627}"/>
              </c:ext>
            </c:extLst>
          </c:dPt>
          <c:dPt>
            <c:idx val="11"/>
            <c:bubble3D val="0"/>
            <c:extLst>
              <c:ext xmlns:c16="http://schemas.microsoft.com/office/drawing/2014/chart" uri="{C3380CC4-5D6E-409C-BE32-E72D297353CC}">
                <c16:uniqueId val="{0000000D-EEE4-4D40-B8D0-D4CFE6ADC627}"/>
              </c:ext>
            </c:extLst>
          </c:dPt>
          <c:dPt>
            <c:idx val="12"/>
            <c:bubble3D val="0"/>
            <c:extLst>
              <c:ext xmlns:c16="http://schemas.microsoft.com/office/drawing/2014/chart" uri="{C3380CC4-5D6E-409C-BE32-E72D297353CC}">
                <c16:uniqueId val="{0000000E-EEE4-4D40-B8D0-D4CFE6ADC627}"/>
              </c:ext>
            </c:extLst>
          </c:dPt>
          <c:dPt>
            <c:idx val="13"/>
            <c:bubble3D val="0"/>
            <c:extLst>
              <c:ext xmlns:c16="http://schemas.microsoft.com/office/drawing/2014/chart" uri="{C3380CC4-5D6E-409C-BE32-E72D297353CC}">
                <c16:uniqueId val="{0000000F-EEE4-4D40-B8D0-D4CFE6ADC627}"/>
              </c:ext>
            </c:extLst>
          </c:dPt>
          <c:dPt>
            <c:idx val="14"/>
            <c:bubble3D val="0"/>
            <c:extLst>
              <c:ext xmlns:c16="http://schemas.microsoft.com/office/drawing/2014/chart" uri="{C3380CC4-5D6E-409C-BE32-E72D297353CC}">
                <c16:uniqueId val="{00000010-EEE4-4D40-B8D0-D4CFE6ADC627}"/>
              </c:ext>
            </c:extLst>
          </c:dPt>
          <c:dPt>
            <c:idx val="15"/>
            <c:bubble3D val="0"/>
            <c:extLst>
              <c:ext xmlns:c16="http://schemas.microsoft.com/office/drawing/2014/chart" uri="{C3380CC4-5D6E-409C-BE32-E72D297353CC}">
                <c16:uniqueId val="{00000011-EEE4-4D40-B8D0-D4CFE6ADC627}"/>
              </c:ext>
            </c:extLst>
          </c:dPt>
          <c:dPt>
            <c:idx val="16"/>
            <c:bubble3D val="0"/>
            <c:extLst>
              <c:ext xmlns:c16="http://schemas.microsoft.com/office/drawing/2014/chart" uri="{C3380CC4-5D6E-409C-BE32-E72D297353CC}">
                <c16:uniqueId val="{00000012-EEE4-4D40-B8D0-D4CFE6ADC627}"/>
              </c:ext>
            </c:extLst>
          </c:dPt>
          <c:dPt>
            <c:idx val="17"/>
            <c:bubble3D val="0"/>
            <c:extLst>
              <c:ext xmlns:c16="http://schemas.microsoft.com/office/drawing/2014/chart" uri="{C3380CC4-5D6E-409C-BE32-E72D297353CC}">
                <c16:uniqueId val="{00000013-EEE4-4D40-B8D0-D4CFE6ADC627}"/>
              </c:ext>
            </c:extLst>
          </c:dPt>
          <c:dPt>
            <c:idx val="18"/>
            <c:bubble3D val="0"/>
            <c:extLst>
              <c:ext xmlns:c16="http://schemas.microsoft.com/office/drawing/2014/chart" uri="{C3380CC4-5D6E-409C-BE32-E72D297353CC}">
                <c16:uniqueId val="{00000014-EEE4-4D40-B8D0-D4CFE6ADC627}"/>
              </c:ext>
            </c:extLst>
          </c:dPt>
          <c:dPt>
            <c:idx val="19"/>
            <c:bubble3D val="0"/>
            <c:extLst>
              <c:ext xmlns:c16="http://schemas.microsoft.com/office/drawing/2014/chart" uri="{C3380CC4-5D6E-409C-BE32-E72D297353CC}">
                <c16:uniqueId val="{00000015-EEE4-4D40-B8D0-D4CFE6ADC627}"/>
              </c:ext>
            </c:extLst>
          </c:dPt>
          <c:dPt>
            <c:idx val="20"/>
            <c:bubble3D val="0"/>
            <c:extLst>
              <c:ext xmlns:c16="http://schemas.microsoft.com/office/drawing/2014/chart" uri="{C3380CC4-5D6E-409C-BE32-E72D297353CC}">
                <c16:uniqueId val="{00000016-EEE4-4D40-B8D0-D4CFE6ADC627}"/>
              </c:ext>
            </c:extLst>
          </c:dPt>
          <c:dPt>
            <c:idx val="21"/>
            <c:bubble3D val="0"/>
            <c:extLst>
              <c:ext xmlns:c16="http://schemas.microsoft.com/office/drawing/2014/chart" uri="{C3380CC4-5D6E-409C-BE32-E72D297353CC}">
                <c16:uniqueId val="{00000017-EEE4-4D40-B8D0-D4CFE6ADC627}"/>
              </c:ext>
            </c:extLst>
          </c:dPt>
          <c:dPt>
            <c:idx val="22"/>
            <c:bubble3D val="0"/>
            <c:extLst>
              <c:ext xmlns:c16="http://schemas.microsoft.com/office/drawing/2014/chart" uri="{C3380CC4-5D6E-409C-BE32-E72D297353CC}">
                <c16:uniqueId val="{00000018-EEE4-4D40-B8D0-D4CFE6ADC627}"/>
              </c:ext>
            </c:extLst>
          </c:dPt>
          <c:dPt>
            <c:idx val="23"/>
            <c:bubble3D val="0"/>
            <c:extLst>
              <c:ext xmlns:c16="http://schemas.microsoft.com/office/drawing/2014/chart" uri="{C3380CC4-5D6E-409C-BE32-E72D297353CC}">
                <c16:uniqueId val="{00000019-EEE4-4D40-B8D0-D4CFE6ADC627}"/>
              </c:ext>
            </c:extLst>
          </c:dPt>
          <c:dPt>
            <c:idx val="24"/>
            <c:bubble3D val="0"/>
            <c:extLst>
              <c:ext xmlns:c16="http://schemas.microsoft.com/office/drawing/2014/chart" uri="{C3380CC4-5D6E-409C-BE32-E72D297353CC}">
                <c16:uniqueId val="{0000001A-EEE4-4D40-B8D0-D4CFE6ADC627}"/>
              </c:ext>
            </c:extLst>
          </c:dPt>
          <c:dPt>
            <c:idx val="25"/>
            <c:bubble3D val="0"/>
            <c:extLst>
              <c:ext xmlns:c16="http://schemas.microsoft.com/office/drawing/2014/chart" uri="{C3380CC4-5D6E-409C-BE32-E72D297353CC}">
                <c16:uniqueId val="{0000001B-EEE4-4D40-B8D0-D4CFE6ADC627}"/>
              </c:ext>
            </c:extLst>
          </c:dPt>
          <c:dPt>
            <c:idx val="26"/>
            <c:bubble3D val="0"/>
            <c:extLst>
              <c:ext xmlns:c16="http://schemas.microsoft.com/office/drawing/2014/chart" uri="{C3380CC4-5D6E-409C-BE32-E72D297353CC}">
                <c16:uniqueId val="{0000001C-EEE4-4D40-B8D0-D4CFE6ADC627}"/>
              </c:ext>
            </c:extLst>
          </c:dPt>
          <c:dPt>
            <c:idx val="27"/>
            <c:bubble3D val="0"/>
            <c:extLst>
              <c:ext xmlns:c16="http://schemas.microsoft.com/office/drawing/2014/chart" uri="{C3380CC4-5D6E-409C-BE32-E72D297353CC}">
                <c16:uniqueId val="{0000001D-EEE4-4D40-B8D0-D4CFE6ADC627}"/>
              </c:ext>
            </c:extLst>
          </c:dPt>
          <c:dPt>
            <c:idx val="28"/>
            <c:bubble3D val="0"/>
            <c:extLst>
              <c:ext xmlns:c16="http://schemas.microsoft.com/office/drawing/2014/chart" uri="{C3380CC4-5D6E-409C-BE32-E72D297353CC}">
                <c16:uniqueId val="{0000001E-EEE4-4D40-B8D0-D4CFE6ADC627}"/>
              </c:ext>
            </c:extLst>
          </c:dPt>
          <c:dPt>
            <c:idx val="29"/>
            <c:bubble3D val="0"/>
            <c:extLst>
              <c:ext xmlns:c16="http://schemas.microsoft.com/office/drawing/2014/chart" uri="{C3380CC4-5D6E-409C-BE32-E72D297353CC}">
                <c16:uniqueId val="{0000001F-EEE4-4D40-B8D0-D4CFE6ADC627}"/>
              </c:ext>
            </c:extLst>
          </c:dPt>
          <c:dPt>
            <c:idx val="30"/>
            <c:bubble3D val="0"/>
            <c:extLst>
              <c:ext xmlns:c16="http://schemas.microsoft.com/office/drawing/2014/chart" uri="{C3380CC4-5D6E-409C-BE32-E72D297353CC}">
                <c16:uniqueId val="{00000020-EEE4-4D40-B8D0-D4CFE6ADC627}"/>
              </c:ext>
            </c:extLst>
          </c:dPt>
          <c:dPt>
            <c:idx val="31"/>
            <c:bubble3D val="0"/>
            <c:extLst>
              <c:ext xmlns:c16="http://schemas.microsoft.com/office/drawing/2014/chart" uri="{C3380CC4-5D6E-409C-BE32-E72D297353CC}">
                <c16:uniqueId val="{00000021-EEE4-4D40-B8D0-D4CFE6ADC627}"/>
              </c:ext>
            </c:extLst>
          </c:dPt>
          <c:dPt>
            <c:idx val="32"/>
            <c:bubble3D val="0"/>
            <c:extLst>
              <c:ext xmlns:c16="http://schemas.microsoft.com/office/drawing/2014/chart" uri="{C3380CC4-5D6E-409C-BE32-E72D297353CC}">
                <c16:uniqueId val="{00000022-EEE4-4D40-B8D0-D4CFE6ADC627}"/>
              </c:ext>
            </c:extLst>
          </c:dPt>
          <c:dPt>
            <c:idx val="33"/>
            <c:bubble3D val="0"/>
            <c:extLst>
              <c:ext xmlns:c16="http://schemas.microsoft.com/office/drawing/2014/chart" uri="{C3380CC4-5D6E-409C-BE32-E72D297353CC}">
                <c16:uniqueId val="{00000023-EEE4-4D40-B8D0-D4CFE6ADC627}"/>
              </c:ext>
            </c:extLst>
          </c:dPt>
          <c:dPt>
            <c:idx val="34"/>
            <c:bubble3D val="0"/>
            <c:extLst>
              <c:ext xmlns:c16="http://schemas.microsoft.com/office/drawing/2014/chart" uri="{C3380CC4-5D6E-409C-BE32-E72D297353CC}">
                <c16:uniqueId val="{00000024-EEE4-4D40-B8D0-D4CFE6ADC627}"/>
              </c:ext>
            </c:extLst>
          </c:dPt>
          <c:dPt>
            <c:idx val="35"/>
            <c:bubble3D val="0"/>
            <c:extLst>
              <c:ext xmlns:c16="http://schemas.microsoft.com/office/drawing/2014/chart" uri="{C3380CC4-5D6E-409C-BE32-E72D297353CC}">
                <c16:uniqueId val="{00000025-EEE4-4D40-B8D0-D4CFE6ADC627}"/>
              </c:ext>
            </c:extLst>
          </c:dPt>
          <c:dPt>
            <c:idx val="36"/>
            <c:bubble3D val="0"/>
            <c:extLst>
              <c:ext xmlns:c16="http://schemas.microsoft.com/office/drawing/2014/chart" uri="{C3380CC4-5D6E-409C-BE32-E72D297353CC}">
                <c16:uniqueId val="{00000026-EEE4-4D40-B8D0-D4CFE6ADC627}"/>
              </c:ext>
            </c:extLst>
          </c:dPt>
          <c:dPt>
            <c:idx val="37"/>
            <c:bubble3D val="0"/>
            <c:extLst>
              <c:ext xmlns:c16="http://schemas.microsoft.com/office/drawing/2014/chart" uri="{C3380CC4-5D6E-409C-BE32-E72D297353CC}">
                <c16:uniqueId val="{00000027-EEE4-4D40-B8D0-D4CFE6ADC627}"/>
              </c:ext>
            </c:extLst>
          </c:dPt>
          <c:dPt>
            <c:idx val="38"/>
            <c:bubble3D val="0"/>
            <c:extLst>
              <c:ext xmlns:c16="http://schemas.microsoft.com/office/drawing/2014/chart" uri="{C3380CC4-5D6E-409C-BE32-E72D297353CC}">
                <c16:uniqueId val="{00000028-EEE4-4D40-B8D0-D4CFE6ADC627}"/>
              </c:ext>
            </c:extLst>
          </c:dPt>
          <c:dPt>
            <c:idx val="39"/>
            <c:bubble3D val="0"/>
            <c:extLst>
              <c:ext xmlns:c16="http://schemas.microsoft.com/office/drawing/2014/chart" uri="{C3380CC4-5D6E-409C-BE32-E72D297353CC}">
                <c16:uniqueId val="{00000029-EEE4-4D40-B8D0-D4CFE6ADC627}"/>
              </c:ext>
            </c:extLst>
          </c:dPt>
          <c:dPt>
            <c:idx val="40"/>
            <c:bubble3D val="0"/>
            <c:extLst>
              <c:ext xmlns:c16="http://schemas.microsoft.com/office/drawing/2014/chart" uri="{C3380CC4-5D6E-409C-BE32-E72D297353CC}">
                <c16:uniqueId val="{0000002A-EEE4-4D40-B8D0-D4CFE6ADC627}"/>
              </c:ext>
            </c:extLst>
          </c:dPt>
          <c:dPt>
            <c:idx val="41"/>
            <c:bubble3D val="0"/>
            <c:extLst>
              <c:ext xmlns:c16="http://schemas.microsoft.com/office/drawing/2014/chart" uri="{C3380CC4-5D6E-409C-BE32-E72D297353CC}">
                <c16:uniqueId val="{0000002B-EEE4-4D40-B8D0-D4CFE6ADC627}"/>
              </c:ext>
            </c:extLst>
          </c:dPt>
          <c:dPt>
            <c:idx val="42"/>
            <c:bubble3D val="0"/>
            <c:extLst>
              <c:ext xmlns:c16="http://schemas.microsoft.com/office/drawing/2014/chart" uri="{C3380CC4-5D6E-409C-BE32-E72D297353CC}">
                <c16:uniqueId val="{0000002C-EEE4-4D40-B8D0-D4CFE6ADC627}"/>
              </c:ext>
            </c:extLst>
          </c:dPt>
          <c:dPt>
            <c:idx val="43"/>
            <c:bubble3D val="0"/>
            <c:extLst>
              <c:ext xmlns:c16="http://schemas.microsoft.com/office/drawing/2014/chart" uri="{C3380CC4-5D6E-409C-BE32-E72D297353CC}">
                <c16:uniqueId val="{0000002D-EEE4-4D40-B8D0-D4CFE6ADC627}"/>
              </c:ext>
            </c:extLst>
          </c:dPt>
          <c:dPt>
            <c:idx val="44"/>
            <c:bubble3D val="0"/>
            <c:extLst>
              <c:ext xmlns:c16="http://schemas.microsoft.com/office/drawing/2014/chart" uri="{C3380CC4-5D6E-409C-BE32-E72D297353CC}">
                <c16:uniqueId val="{0000002E-EEE4-4D40-B8D0-D4CFE6ADC627}"/>
              </c:ext>
            </c:extLst>
          </c:dPt>
          <c:dPt>
            <c:idx val="45"/>
            <c:bubble3D val="0"/>
            <c:extLst>
              <c:ext xmlns:c16="http://schemas.microsoft.com/office/drawing/2014/chart" uri="{C3380CC4-5D6E-409C-BE32-E72D297353CC}">
                <c16:uniqueId val="{0000002F-EEE4-4D40-B8D0-D4CFE6ADC627}"/>
              </c:ext>
            </c:extLst>
          </c:dPt>
          <c:dPt>
            <c:idx val="46"/>
            <c:bubble3D val="0"/>
            <c:extLst>
              <c:ext xmlns:c16="http://schemas.microsoft.com/office/drawing/2014/chart" uri="{C3380CC4-5D6E-409C-BE32-E72D297353CC}">
                <c16:uniqueId val="{00000030-EEE4-4D40-B8D0-D4CFE6ADC627}"/>
              </c:ext>
            </c:extLst>
          </c:dPt>
          <c:dPt>
            <c:idx val="47"/>
            <c:bubble3D val="0"/>
            <c:extLst>
              <c:ext xmlns:c16="http://schemas.microsoft.com/office/drawing/2014/chart" uri="{C3380CC4-5D6E-409C-BE32-E72D297353CC}">
                <c16:uniqueId val="{00000031-EEE4-4D40-B8D0-D4CFE6ADC627}"/>
              </c:ext>
            </c:extLst>
          </c:dPt>
          <c:dPt>
            <c:idx val="48"/>
            <c:bubble3D val="0"/>
            <c:extLst>
              <c:ext xmlns:c16="http://schemas.microsoft.com/office/drawing/2014/chart" uri="{C3380CC4-5D6E-409C-BE32-E72D297353CC}">
                <c16:uniqueId val="{00000032-EEE4-4D40-B8D0-D4CFE6ADC627}"/>
              </c:ext>
            </c:extLst>
          </c:dPt>
          <c:dPt>
            <c:idx val="49"/>
            <c:bubble3D val="0"/>
            <c:extLst>
              <c:ext xmlns:c16="http://schemas.microsoft.com/office/drawing/2014/chart" uri="{C3380CC4-5D6E-409C-BE32-E72D297353CC}">
                <c16:uniqueId val="{00000033-EEE4-4D40-B8D0-D4CFE6ADC627}"/>
              </c:ext>
            </c:extLst>
          </c:dPt>
          <c:dLbls>
            <c:spPr>
              <a:noFill/>
              <a:ln>
                <a:noFill/>
              </a:ln>
              <a:effectLst/>
            </c:spPr>
            <c:txPr>
              <a:bodyPr wrap="square" lIns="38100" tIns="19050" rIns="38100" bIns="19050" anchor="ctr">
                <a:spAutoFit/>
              </a:bodyPr>
              <a:lstStyle/>
              <a:p>
                <a:pPr>
                  <a:defRPr sz="700" b="0">
                    <a:solidFill>
                      <a:srgbClr val="7B7C7E"/>
                    </a:solidFill>
                  </a:defRPr>
                </a:pPr>
                <a:endParaRPr lang="de-DE"/>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BEWERTUNGEN!$A$9:$A$58</c:f>
              <c:strCache>
                <c:ptCount val="50"/>
                <c:pt idx="0">
                  <c:v>1a</c:v>
                </c:pt>
                <c:pt idx="1">
                  <c:v>1b</c:v>
                </c:pt>
                <c:pt idx="2">
                  <c:v>1c</c:v>
                </c:pt>
                <c:pt idx="3">
                  <c:v>1d</c:v>
                </c:pt>
                <c:pt idx="4">
                  <c:v>1e</c:v>
                </c:pt>
                <c:pt idx="5">
                  <c:v>2a</c:v>
                </c:pt>
                <c:pt idx="6">
                  <c:v>2b</c:v>
                </c:pt>
                <c:pt idx="7">
                  <c:v>2c</c:v>
                </c:pt>
                <c:pt idx="8">
                  <c:v>2d</c:v>
                </c:pt>
                <c:pt idx="9">
                  <c:v>2e</c:v>
                </c:pt>
                <c:pt idx="10">
                  <c:v>3a</c:v>
                </c:pt>
                <c:pt idx="11">
                  <c:v>3b</c:v>
                </c:pt>
                <c:pt idx="12">
                  <c:v>3c</c:v>
                </c:pt>
                <c:pt idx="13">
                  <c:v>3d</c:v>
                </c:pt>
                <c:pt idx="14">
                  <c:v>3e</c:v>
                </c:pt>
                <c:pt idx="15">
                  <c:v>4a</c:v>
                </c:pt>
                <c:pt idx="16">
                  <c:v>4b</c:v>
                </c:pt>
                <c:pt idx="17">
                  <c:v>4c</c:v>
                </c:pt>
                <c:pt idx="18">
                  <c:v>4d</c:v>
                </c:pt>
                <c:pt idx="19">
                  <c:v>4e</c:v>
                </c:pt>
                <c:pt idx="20">
                  <c:v>5a</c:v>
                </c:pt>
                <c:pt idx="21">
                  <c:v>5b</c:v>
                </c:pt>
                <c:pt idx="22">
                  <c:v>5c</c:v>
                </c:pt>
                <c:pt idx="23">
                  <c:v>5d</c:v>
                </c:pt>
                <c:pt idx="24">
                  <c:v>5e</c:v>
                </c:pt>
                <c:pt idx="25">
                  <c:v>6a</c:v>
                </c:pt>
                <c:pt idx="26">
                  <c:v>6b</c:v>
                </c:pt>
                <c:pt idx="27">
                  <c:v>6c</c:v>
                </c:pt>
                <c:pt idx="28">
                  <c:v>6d</c:v>
                </c:pt>
                <c:pt idx="29">
                  <c:v>6e</c:v>
                </c:pt>
                <c:pt idx="30">
                  <c:v>7a</c:v>
                </c:pt>
                <c:pt idx="31">
                  <c:v>7b</c:v>
                </c:pt>
                <c:pt idx="32">
                  <c:v>7c</c:v>
                </c:pt>
                <c:pt idx="33">
                  <c:v>7d</c:v>
                </c:pt>
                <c:pt idx="34">
                  <c:v>7e</c:v>
                </c:pt>
                <c:pt idx="35">
                  <c:v>8a</c:v>
                </c:pt>
                <c:pt idx="36">
                  <c:v>8b</c:v>
                </c:pt>
                <c:pt idx="37">
                  <c:v>8c</c:v>
                </c:pt>
                <c:pt idx="38">
                  <c:v>8d</c:v>
                </c:pt>
                <c:pt idx="39">
                  <c:v>8e</c:v>
                </c:pt>
                <c:pt idx="40">
                  <c:v>9a</c:v>
                </c:pt>
                <c:pt idx="41">
                  <c:v>9b</c:v>
                </c:pt>
                <c:pt idx="42">
                  <c:v>9c</c:v>
                </c:pt>
                <c:pt idx="43">
                  <c:v>9d</c:v>
                </c:pt>
                <c:pt idx="44">
                  <c:v>9e</c:v>
                </c:pt>
                <c:pt idx="45">
                  <c:v>10a</c:v>
                </c:pt>
                <c:pt idx="46">
                  <c:v>10b</c:v>
                </c:pt>
                <c:pt idx="47">
                  <c:v>10c</c:v>
                </c:pt>
                <c:pt idx="48">
                  <c:v>10d</c:v>
                </c:pt>
                <c:pt idx="49">
                  <c:v>10e</c:v>
                </c:pt>
              </c:strCache>
            </c:strRef>
          </c:cat>
          <c:val>
            <c:numRef>
              <c:f>BEWERTUNGEN!$M$9:$M$58</c:f>
              <c:numCache>
                <c:formatCode>0.0</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smooth val="0"/>
          <c:extLst>
            <c:ext xmlns:c16="http://schemas.microsoft.com/office/drawing/2014/chart" uri="{C3380CC4-5D6E-409C-BE32-E72D297353CC}">
              <c16:uniqueId val="{00000034-EEE4-4D40-B8D0-D4CFE6ADC627}"/>
            </c:ext>
          </c:extLst>
        </c:ser>
        <c:dLbls>
          <c:showLegendKey val="0"/>
          <c:showVal val="0"/>
          <c:showCatName val="0"/>
          <c:showSerName val="0"/>
          <c:showPercent val="0"/>
          <c:showBubbleSize val="0"/>
        </c:dLbls>
        <c:marker val="1"/>
        <c:smooth val="0"/>
        <c:axId val="109206144"/>
        <c:axId val="109207936"/>
      </c:lineChart>
      <c:catAx>
        <c:axId val="109206144"/>
        <c:scaling>
          <c:orientation val="minMax"/>
        </c:scaling>
        <c:delete val="0"/>
        <c:axPos val="b"/>
        <c:majorGridlines>
          <c:spPr>
            <a:ln w="3175">
              <a:solidFill>
                <a:schemeClr val="bg1"/>
              </a:solidFill>
              <a:prstDash val="solid"/>
            </a:ln>
          </c:spPr>
        </c:majorGridlines>
        <c:numFmt formatCode="General" sourceLinked="1"/>
        <c:majorTickMark val="none"/>
        <c:minorTickMark val="none"/>
        <c:tickLblPos val="none"/>
        <c:spPr>
          <a:ln w="31750">
            <a:solidFill>
              <a:srgbClr val="7B7C7E"/>
            </a:solidFill>
            <a:prstDash val="solid"/>
          </a:ln>
        </c:spPr>
        <c:txPr>
          <a:bodyPr rot="0" vert="horz"/>
          <a:lstStyle/>
          <a:p>
            <a:pPr>
              <a:defRPr sz="700" b="1" i="0" u="none" strike="noStrike" baseline="0">
                <a:solidFill>
                  <a:srgbClr val="000000"/>
                </a:solidFill>
                <a:latin typeface="Arial"/>
                <a:ea typeface="Arial"/>
                <a:cs typeface="Arial"/>
              </a:defRPr>
            </a:pPr>
            <a:endParaRPr lang="de-DE"/>
          </a:p>
        </c:txPr>
        <c:crossAx val="109207936"/>
        <c:crosses val="autoZero"/>
        <c:auto val="1"/>
        <c:lblAlgn val="ctr"/>
        <c:lblOffset val="100"/>
        <c:tickLblSkip val="1"/>
        <c:tickMarkSkip val="5"/>
        <c:noMultiLvlLbl val="0"/>
      </c:catAx>
      <c:valAx>
        <c:axId val="109207936"/>
        <c:scaling>
          <c:orientation val="minMax"/>
        </c:scaling>
        <c:delete val="0"/>
        <c:axPos val="l"/>
        <c:majorGridlines>
          <c:spPr>
            <a:ln w="3175">
              <a:solidFill>
                <a:schemeClr val="bg1"/>
              </a:solidFill>
              <a:prstDash val="solid"/>
            </a:ln>
          </c:spPr>
        </c:majorGridlines>
        <c:numFmt formatCode="0" sourceLinked="0"/>
        <c:majorTickMark val="none"/>
        <c:minorTickMark val="none"/>
        <c:tickLblPos val="none"/>
        <c:spPr>
          <a:ln w="3175">
            <a:noFill/>
            <a:prstDash val="solid"/>
          </a:ln>
        </c:spPr>
        <c:txPr>
          <a:bodyPr rot="0" vert="horz"/>
          <a:lstStyle/>
          <a:p>
            <a:pPr>
              <a:defRPr sz="700" b="1" i="0" u="none" strike="noStrike" baseline="0">
                <a:solidFill>
                  <a:srgbClr val="000000"/>
                </a:solidFill>
                <a:latin typeface="Arial"/>
                <a:ea typeface="Arial"/>
                <a:cs typeface="Arial"/>
              </a:defRPr>
            </a:pPr>
            <a:endParaRPr lang="de-DE"/>
          </a:p>
        </c:txPr>
        <c:crossAx val="109206144"/>
        <c:crosses val="autoZero"/>
        <c:crossBetween val="between"/>
      </c:valAx>
      <c:spPr>
        <a:solidFill>
          <a:srgbClr val="FFFFFF"/>
        </a:solidFill>
        <a:ln w="3175">
          <a:solidFill>
            <a:srgbClr val="7B7C7E"/>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910" b="0" i="0" u="none" strike="noStrike" baseline="0">
          <a:solidFill>
            <a:srgbClr val="000000"/>
          </a:solidFill>
          <a:latin typeface="Arial"/>
          <a:ea typeface="Arial"/>
          <a:cs typeface="Arial"/>
        </a:defRPr>
      </a:pPr>
      <a:endParaRPr lang="de-DE"/>
    </a:p>
  </c:txPr>
  <c:printSettings>
    <c:headerFooter/>
    <c:pageMargins b="0.98425196899999956" l="0.78740157499999996" r="0.78740157499999996" t="0.98425196899999956" header="0.49212598450000039" footer="0.49212598450000039"/>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12773025</xdr:colOff>
      <xdr:row>59</xdr:row>
      <xdr:rowOff>6257925</xdr:rowOff>
    </xdr:from>
    <xdr:to>
      <xdr:col>2</xdr:col>
      <xdr:colOff>0</xdr:colOff>
      <xdr:row>60</xdr:row>
      <xdr:rowOff>0</xdr:rowOff>
    </xdr:to>
    <xdr:pic>
      <xdr:nvPicPr>
        <xdr:cNvPr id="1028" name="Picture 7" descr="Y:\Vorlagen\Logos_Unterschriften\andere\BMVIT\BMVIT.jpg"/>
        <xdr:cNvPicPr>
          <a:picLocks noRot="1" noChangeAspect="1" noChangeArrowheads="1" noChangeShapeType="1"/>
        </xdr:cNvPicPr>
      </xdr:nvPicPr>
      <xdr:blipFill>
        <a:blip xmlns:r="http://schemas.openxmlformats.org/officeDocument/2006/relationships" r:embed="rId1"/>
        <a:srcRect/>
        <a:stretch>
          <a:fillRect/>
        </a:stretch>
      </xdr:blipFill>
      <xdr:spPr bwMode="auto">
        <a:xfrm>
          <a:off x="5762625" y="23841075"/>
          <a:ext cx="0" cy="0"/>
        </a:xfrm>
        <a:prstGeom prst="rect">
          <a:avLst/>
        </a:prstGeom>
        <a:noFill/>
        <a:ln w="9525">
          <a:noFill/>
          <a:miter lim="800000"/>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7</xdr:row>
      <xdr:rowOff>171450</xdr:rowOff>
    </xdr:from>
    <xdr:to>
      <xdr:col>5</xdr:col>
      <xdr:colOff>4991100</xdr:colOff>
      <xdr:row>15</xdr:row>
      <xdr:rowOff>152400</xdr:rowOff>
    </xdr:to>
    <xdr:graphicFrame macro="">
      <xdr:nvGraphicFramePr>
        <xdr:cNvPr id="2" name="Diagramm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15</xdr:row>
      <xdr:rowOff>190500</xdr:rowOff>
    </xdr:from>
    <xdr:to>
      <xdr:col>5</xdr:col>
      <xdr:colOff>4991100</xdr:colOff>
      <xdr:row>22</xdr:row>
      <xdr:rowOff>276225</xdr:rowOff>
    </xdr:to>
    <xdr:graphicFrame macro="">
      <xdr:nvGraphicFramePr>
        <xdr:cNvPr id="3" name="Diagramm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293518</xdr:colOff>
      <xdr:row>9</xdr:row>
      <xdr:rowOff>281732</xdr:rowOff>
    </xdr:from>
    <xdr:to>
      <xdr:col>0</xdr:col>
      <xdr:colOff>293518</xdr:colOff>
      <xdr:row>13</xdr:row>
      <xdr:rowOff>131786</xdr:rowOff>
    </xdr:to>
    <xdr:grpSp>
      <xdr:nvGrpSpPr>
        <xdr:cNvPr id="11" name="Gruppieren 10"/>
        <xdr:cNvGrpSpPr/>
      </xdr:nvGrpSpPr>
      <xdr:grpSpPr>
        <a:xfrm>
          <a:off x="293518" y="2253407"/>
          <a:ext cx="0" cy="1221654"/>
          <a:chOff x="4976959" y="1687359"/>
          <a:chExt cx="0" cy="1220341"/>
        </a:xfrm>
      </xdr:grpSpPr>
      <xdr:cxnSp macro="">
        <xdr:nvCxnSpPr>
          <xdr:cNvPr id="5" name="Gerade Verbindung mit Pfeil 4"/>
          <xdr:cNvCxnSpPr/>
        </xdr:nvCxnSpPr>
        <xdr:spPr bwMode="auto">
          <a:xfrm flipV="1">
            <a:off x="4976959" y="1859949"/>
            <a:ext cx="0" cy="1047751"/>
          </a:xfrm>
          <a:prstGeom prst="straightConnector1">
            <a:avLst/>
          </a:prstGeom>
          <a:solidFill>
            <a:srgbClr val="FFFFFF"/>
          </a:solidFill>
          <a:ln w="3175" cap="flat" cmpd="sng" algn="ctr">
            <a:solidFill>
              <a:srgbClr val="7B7C7E"/>
            </a:solidFill>
            <a:prstDash val="solid"/>
            <a:round/>
            <a:headEnd type="none" w="med" len="med"/>
            <a:tailEnd type="triangle"/>
          </a:ln>
          <a:effectLst/>
        </xdr:spPr>
      </xdr:cxnSp>
      <xdr:cxnSp macro="">
        <xdr:nvCxnSpPr>
          <xdr:cNvPr id="6" name="Gerade Verbindung mit Pfeil 5"/>
          <xdr:cNvCxnSpPr/>
        </xdr:nvCxnSpPr>
        <xdr:spPr bwMode="auto">
          <a:xfrm flipV="1">
            <a:off x="4976959" y="1687359"/>
            <a:ext cx="0" cy="942975"/>
          </a:xfrm>
          <a:prstGeom prst="straightConnector1">
            <a:avLst/>
          </a:prstGeom>
          <a:solidFill>
            <a:srgbClr val="FFFFFF"/>
          </a:solidFill>
          <a:ln w="3175" cap="flat" cmpd="sng" algn="ctr">
            <a:solidFill>
              <a:srgbClr val="7B7C7E"/>
            </a:solidFill>
            <a:prstDash val="solid"/>
            <a:round/>
            <a:headEnd type="none" w="med" len="med"/>
            <a:tailEnd type="triangle"/>
          </a:ln>
          <a:effectLst/>
        </xdr:spPr>
      </xdr:cxnSp>
    </xdr:grpSp>
    <xdr:clientData/>
  </xdr:twoCellAnchor>
  <xdr:twoCellAnchor>
    <xdr:from>
      <xdr:col>0</xdr:col>
      <xdr:colOff>49944</xdr:colOff>
      <xdr:row>10</xdr:row>
      <xdr:rowOff>161718</xdr:rowOff>
    </xdr:from>
    <xdr:to>
      <xdr:col>0</xdr:col>
      <xdr:colOff>346713</xdr:colOff>
      <xdr:row>13</xdr:row>
      <xdr:rowOff>232664</xdr:rowOff>
    </xdr:to>
    <xdr:sp macro="" textlink="">
      <xdr:nvSpPr>
        <xdr:cNvPr id="8" name="Textfeld 1"/>
        <xdr:cNvSpPr txBox="1"/>
      </xdr:nvSpPr>
      <xdr:spPr>
        <a:xfrm rot="16200000">
          <a:off x="-349524" y="2853755"/>
          <a:ext cx="1095705" cy="296769"/>
        </a:xfrm>
        <a:prstGeom prst="rect">
          <a:avLst/>
        </a:prstGeom>
        <a:noFill/>
      </xdr:spPr>
      <xdr:txBody>
        <a:bodyPr wrap="square" lIns="0" tIns="0" rIns="0" bIns="0"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00" b="0" i="0" u="none" strike="noStrike" baseline="0">
              <a:solidFill>
                <a:srgbClr val="7B7C7E"/>
              </a:solidFill>
              <a:effectLst/>
              <a:latin typeface="Arial"/>
              <a:cs typeface="Arial"/>
            </a:rPr>
            <a:t>Positive Bewertung</a:t>
          </a:r>
          <a:endParaRPr lang="de-AT" sz="200" b="0" baseline="0">
            <a:solidFill>
              <a:srgbClr val="7B7C7E"/>
            </a:solidFill>
            <a:effectLst/>
            <a:latin typeface="Arial" pitchFamily="34" charset="0"/>
            <a:cs typeface="Arial" pitchFamily="34" charset="0"/>
          </a:endParaRPr>
        </a:p>
      </xdr:txBody>
    </xdr:sp>
    <xdr:clientData/>
  </xdr:twoCellAnchor>
  <xdr:twoCellAnchor>
    <xdr:from>
      <xdr:col>0</xdr:col>
      <xdr:colOff>314325</xdr:colOff>
      <xdr:row>22</xdr:row>
      <xdr:rowOff>0</xdr:rowOff>
    </xdr:from>
    <xdr:to>
      <xdr:col>5</xdr:col>
      <xdr:colOff>2120900</xdr:colOff>
      <xdr:row>22</xdr:row>
      <xdr:rowOff>296770</xdr:rowOff>
    </xdr:to>
    <xdr:sp macro="" textlink="">
      <xdr:nvSpPr>
        <xdr:cNvPr id="12" name="Textfeld 1"/>
        <xdr:cNvSpPr txBox="1"/>
      </xdr:nvSpPr>
      <xdr:spPr>
        <a:xfrm>
          <a:off x="314325" y="6429375"/>
          <a:ext cx="5711825" cy="296770"/>
        </a:xfrm>
        <a:prstGeom prst="rect">
          <a:avLst/>
        </a:prstGeom>
      </xdr:spPr>
      <xdr:txBody>
        <a:bodyPr wrap="square" lIns="0" tIns="0" rIns="0" bIns="0"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900" b="1" i="0" u="none" strike="noStrike">
              <a:solidFill>
                <a:srgbClr val="7B7C7E"/>
              </a:solidFill>
              <a:latin typeface="Arial"/>
              <a:cs typeface="Arial"/>
            </a:rPr>
            <a:t>Mittelwerte der Jury-Bewertung inkl.</a:t>
          </a:r>
          <a:r>
            <a:rPr lang="en-US" sz="900" b="1" i="0" u="none" strike="noStrike" baseline="0">
              <a:solidFill>
                <a:srgbClr val="7B7C7E"/>
              </a:solidFill>
              <a:latin typeface="Arial"/>
              <a:cs typeface="Arial"/>
            </a:rPr>
            <a:t> Standardabweichung</a:t>
          </a:r>
          <a:endParaRPr lang="de-AT" sz="200" b="1">
            <a:solidFill>
              <a:srgbClr val="7B7C7E"/>
            </a:solidFill>
            <a:latin typeface="Arial" pitchFamily="34" charset="0"/>
            <a:cs typeface="Arial" pitchFamily="34" charset="0"/>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0.03076</cdr:x>
      <cdr:y>0.1033</cdr:y>
    </cdr:from>
    <cdr:to>
      <cdr:x>0.15503</cdr:x>
      <cdr:y>0.21827</cdr:y>
    </cdr:to>
    <cdr:sp macro="" textlink="KRITERIEN!$A$16">
      <cdr:nvSpPr>
        <cdr:cNvPr id="2" name="Textfeld 1"/>
        <cdr:cNvSpPr txBox="1"/>
      </cdr:nvSpPr>
      <cdr:spPr>
        <a:xfrm xmlns:a="http://schemas.openxmlformats.org/drawingml/2006/main">
          <a:off x="271630" y="266638"/>
          <a:ext cx="1097264" cy="296770"/>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p xmlns:a="http://schemas.openxmlformats.org/drawingml/2006/main">
          <a:pPr algn="ctr"/>
          <a:fld id="{DA8F9810-1951-4CDC-B2B6-510FDC9DFBAD}" type="TxLink">
            <a:rPr lang="en-US" sz="700" b="0" i="0" u="none" strike="noStrike">
              <a:solidFill>
                <a:srgbClr val="7B7C7E"/>
              </a:solidFill>
              <a:latin typeface="Arial"/>
              <a:cs typeface="Arial"/>
            </a:rPr>
            <a:pPr algn="ctr"/>
            <a:t>Innovationsgehalt</a:t>
          </a:fld>
          <a:endParaRPr lang="de-AT" sz="200" b="0">
            <a:solidFill>
              <a:srgbClr val="7B7C7E"/>
            </a:solidFill>
            <a:latin typeface="Arial" pitchFamily="34" charset="0"/>
            <a:cs typeface="Arial" pitchFamily="34" charset="0"/>
          </a:endParaRPr>
        </a:p>
      </cdr:txBody>
    </cdr:sp>
  </cdr:relSizeAnchor>
  <cdr:relSizeAnchor xmlns:cdr="http://schemas.openxmlformats.org/drawingml/2006/chartDrawing">
    <cdr:from>
      <cdr:x>0.12195</cdr:x>
      <cdr:y>0.03785</cdr:y>
    </cdr:from>
    <cdr:to>
      <cdr:x>0.24633</cdr:x>
      <cdr:y>0.15234</cdr:y>
    </cdr:to>
    <cdr:sp macro="" textlink="KRITERIEN!$A$25">
      <cdr:nvSpPr>
        <cdr:cNvPr id="5" name="Textfeld 1"/>
        <cdr:cNvSpPr txBox="1"/>
      </cdr:nvSpPr>
      <cdr:spPr>
        <a:xfrm xmlns:a="http://schemas.openxmlformats.org/drawingml/2006/main">
          <a:off x="1076811" y="97704"/>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A824CA4C-4D8C-45D1-960D-DAAECF682296}" type="TxLink">
            <a:rPr lang="en-US" sz="700" b="0" i="0" u="none" strike="noStrike">
              <a:solidFill>
                <a:srgbClr val="7B7C7E"/>
              </a:solidFill>
              <a:latin typeface="Arial"/>
              <a:cs typeface="Arial"/>
            </a:rPr>
            <a:pPr algn="ctr"/>
            <a:t>Chancenerhöhung</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0.21325</cdr:x>
      <cdr:y>0.10378</cdr:y>
    </cdr:from>
    <cdr:to>
      <cdr:x>0.33762</cdr:x>
      <cdr:y>0.21827</cdr:y>
    </cdr:to>
    <cdr:sp macro="" textlink="KRITERIEN!$A$34">
      <cdr:nvSpPr>
        <cdr:cNvPr id="6" name="Textfeld 1"/>
        <cdr:cNvSpPr txBox="1"/>
      </cdr:nvSpPr>
      <cdr:spPr>
        <a:xfrm xmlns:a="http://schemas.openxmlformats.org/drawingml/2006/main">
          <a:off x="1882902" y="267893"/>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4F97A25-313C-4054-A850-D3460A670B9C}" type="TxLink">
            <a:rPr lang="en-US" sz="700" b="0" i="0" u="none" strike="noStrike">
              <a:solidFill>
                <a:srgbClr val="7B7C7E"/>
              </a:solidFill>
              <a:latin typeface="Arial"/>
              <a:cs typeface="Arial"/>
            </a:rPr>
            <a:pPr algn="ctr"/>
            <a:t>Risikosenkung</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0.30454</cdr:x>
      <cdr:y>0.03785</cdr:y>
    </cdr:from>
    <cdr:to>
      <cdr:x>0.42891</cdr:x>
      <cdr:y>0.15234</cdr:y>
    </cdr:to>
    <cdr:sp macro="" textlink="KRITERIEN!$A$43">
      <cdr:nvSpPr>
        <cdr:cNvPr id="7" name="Textfeld 1"/>
        <cdr:cNvSpPr txBox="1"/>
      </cdr:nvSpPr>
      <cdr:spPr>
        <a:xfrm xmlns:a="http://schemas.openxmlformats.org/drawingml/2006/main">
          <a:off x="2688993" y="97704"/>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2226DBE-9EA0-48C3-9E3F-AF9A8A2B4D93}" type="TxLink">
            <a:rPr lang="en-US" sz="700" b="0" i="0" u="none" strike="noStrike">
              <a:solidFill>
                <a:srgbClr val="7B7C7E"/>
              </a:solidFill>
              <a:latin typeface="Arial"/>
              <a:cs typeface="Arial"/>
            </a:rPr>
            <a:pPr algn="ctr"/>
            <a:t>Klima- &amp; Energieziele</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0.39583</cdr:x>
      <cdr:y>0.10378</cdr:y>
    </cdr:from>
    <cdr:to>
      <cdr:x>0.52021</cdr:x>
      <cdr:y>0.21827</cdr:y>
    </cdr:to>
    <cdr:sp macro="" textlink="KRITERIEN!$A$52">
      <cdr:nvSpPr>
        <cdr:cNvPr id="8" name="Textfeld 1"/>
        <cdr:cNvSpPr txBox="1"/>
      </cdr:nvSpPr>
      <cdr:spPr>
        <a:xfrm xmlns:a="http://schemas.openxmlformats.org/drawingml/2006/main">
          <a:off x="3495084" y="267892"/>
          <a:ext cx="1098174" cy="295516"/>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F869B5C-2CBA-4834-A766-70127335EA34}" type="TxLink">
            <a:rPr lang="en-US" sz="700" b="0" i="0" u="none" strike="noStrike">
              <a:solidFill>
                <a:srgbClr val="7B7C7E"/>
              </a:solidFill>
              <a:latin typeface="Arial"/>
              <a:cs typeface="Arial"/>
            </a:rPr>
            <a:pPr algn="ctr"/>
            <a:t>Umweltgerechtigkeit</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0.48713</cdr:x>
      <cdr:y>0.03785</cdr:y>
    </cdr:from>
    <cdr:to>
      <cdr:x>0.6115</cdr:x>
      <cdr:y>0.15234</cdr:y>
    </cdr:to>
    <cdr:sp macro="" textlink="KRITERIEN!$A$61">
      <cdr:nvSpPr>
        <cdr:cNvPr id="9" name="Textfeld 1"/>
        <cdr:cNvSpPr txBox="1"/>
      </cdr:nvSpPr>
      <cdr:spPr>
        <a:xfrm xmlns:a="http://schemas.openxmlformats.org/drawingml/2006/main">
          <a:off x="4301175" y="97704"/>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59A4C9D4-5087-4BD7-84AA-B04D271A109D}" type="TxLink">
            <a:rPr lang="en-US" sz="700" b="0" i="0" u="none" strike="noStrike">
              <a:solidFill>
                <a:srgbClr val="7B7C7E"/>
              </a:solidFill>
              <a:latin typeface="Arial"/>
              <a:cs typeface="Arial"/>
            </a:rPr>
            <a:pPr algn="ctr"/>
            <a:t>Sozialpolitische Aspekte</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0.57842</cdr:x>
      <cdr:y>0.10378</cdr:y>
    </cdr:from>
    <cdr:to>
      <cdr:x>0.70279</cdr:x>
      <cdr:y>0.21827</cdr:y>
    </cdr:to>
    <cdr:sp macro="" textlink="KRITERIEN!$A$70">
      <cdr:nvSpPr>
        <cdr:cNvPr id="10" name="Textfeld 1"/>
        <cdr:cNvSpPr txBox="1"/>
      </cdr:nvSpPr>
      <cdr:spPr>
        <a:xfrm xmlns:a="http://schemas.openxmlformats.org/drawingml/2006/main">
          <a:off x="5107266" y="267893"/>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0BAD008-C37E-452B-8FE8-8BC0975F8EBF}" type="TxLink">
            <a:rPr lang="en-US" sz="700" b="0" i="0" u="none" strike="noStrike">
              <a:solidFill>
                <a:srgbClr val="7B7C7E"/>
              </a:solidFill>
              <a:latin typeface="Arial"/>
              <a:cs typeface="Arial"/>
            </a:rPr>
            <a:pPr algn="ctr"/>
            <a:t>Wirtschaftlichkeit</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0.67079</cdr:x>
      <cdr:y>0.03785</cdr:y>
    </cdr:from>
    <cdr:to>
      <cdr:x>0.79517</cdr:x>
      <cdr:y>0.15234</cdr:y>
    </cdr:to>
    <cdr:sp macro="" textlink="KRITERIEN!$A$79">
      <cdr:nvSpPr>
        <cdr:cNvPr id="11" name="Textfeld 1"/>
        <cdr:cNvSpPr txBox="1"/>
      </cdr:nvSpPr>
      <cdr:spPr>
        <a:xfrm xmlns:a="http://schemas.openxmlformats.org/drawingml/2006/main">
          <a:off x="5922882" y="97704"/>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32E4553-75CA-4081-9FD4-02758FDC617E}" type="TxLink">
            <a:rPr lang="en-US" sz="700" b="0" i="0" u="none" strike="noStrike">
              <a:solidFill>
                <a:srgbClr val="7B7C7E"/>
              </a:solidFill>
              <a:latin typeface="Arial"/>
              <a:cs typeface="Arial"/>
            </a:rPr>
            <a:pPr algn="ctr"/>
            <a:t>Eignung der Technologien</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0.76101</cdr:x>
      <cdr:y>0.10378</cdr:y>
    </cdr:from>
    <cdr:to>
      <cdr:x>0.88538</cdr:x>
      <cdr:y>0.21827</cdr:y>
    </cdr:to>
    <cdr:sp macro="" textlink="KRITERIEN!$A$88">
      <cdr:nvSpPr>
        <cdr:cNvPr id="12" name="Textfeld 1"/>
        <cdr:cNvSpPr txBox="1"/>
      </cdr:nvSpPr>
      <cdr:spPr>
        <a:xfrm xmlns:a="http://schemas.openxmlformats.org/drawingml/2006/main">
          <a:off x="6719448" y="267892"/>
          <a:ext cx="1098174" cy="295516"/>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5122C9C-6F5A-404B-947D-178D3C5398E0}" type="TxLink">
            <a:rPr lang="en-US" sz="700" b="0" i="0" u="none" strike="noStrike">
              <a:solidFill>
                <a:srgbClr val="7B7C7E"/>
              </a:solidFill>
              <a:latin typeface="Arial"/>
              <a:cs typeface="Arial"/>
            </a:rPr>
            <a:pPr algn="ctr"/>
            <a:t>Ambitionslevel der Lösung</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0.8523</cdr:x>
      <cdr:y>0.03785</cdr:y>
    </cdr:from>
    <cdr:to>
      <cdr:x>0.97667</cdr:x>
      <cdr:y>0.15234</cdr:y>
    </cdr:to>
    <cdr:sp macro="" textlink="KRITERIEN!$A$97">
      <cdr:nvSpPr>
        <cdr:cNvPr id="13" name="Textfeld 1"/>
        <cdr:cNvSpPr txBox="1"/>
      </cdr:nvSpPr>
      <cdr:spPr>
        <a:xfrm xmlns:a="http://schemas.openxmlformats.org/drawingml/2006/main">
          <a:off x="7525543" y="97704"/>
          <a:ext cx="1098174" cy="295515"/>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7304F1E-FD45-4546-84F5-BD629F8370BA}" type="TxLink">
            <a:rPr lang="en-US" sz="700" b="0" i="0" u="none" strike="noStrike">
              <a:solidFill>
                <a:srgbClr val="7B7C7E"/>
              </a:solidFill>
              <a:latin typeface="Arial"/>
              <a:cs typeface="Arial"/>
            </a:rPr>
            <a:pPr algn="ctr"/>
            <a:t>Materialökologie und Ressourceneffizienz</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0.03164</cdr:x>
      <cdr:y>0.84256</cdr:y>
    </cdr:from>
    <cdr:to>
      <cdr:x>0.67853</cdr:x>
      <cdr:y>0.95753</cdr:y>
    </cdr:to>
    <cdr:sp macro="" textlink="">
      <cdr:nvSpPr>
        <cdr:cNvPr id="14" name="Textfeld 1"/>
        <cdr:cNvSpPr txBox="1"/>
      </cdr:nvSpPr>
      <cdr:spPr>
        <a:xfrm xmlns:a="http://schemas.openxmlformats.org/drawingml/2006/main">
          <a:off x="279399" y="2174875"/>
          <a:ext cx="5711825" cy="296770"/>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900" b="1" i="0" u="none" strike="noStrike">
              <a:solidFill>
                <a:srgbClr val="7B7C7E"/>
              </a:solidFill>
              <a:latin typeface="Arial"/>
              <a:cs typeface="Arial"/>
            </a:rPr>
            <a:t>Mittelwerte der Jury-Bewertung (Bubble-Höhe) und</a:t>
          </a:r>
          <a:r>
            <a:rPr lang="en-US" sz="900" b="1" i="0" u="none" strike="noStrike" baseline="0">
              <a:solidFill>
                <a:srgbClr val="7B7C7E"/>
              </a:solidFill>
              <a:latin typeface="Arial"/>
              <a:cs typeface="Arial"/>
            </a:rPr>
            <a:t> Kriteriengewichtung (Bubble-Größe)</a:t>
          </a:r>
          <a:endParaRPr lang="de-AT" sz="200" b="1">
            <a:solidFill>
              <a:srgbClr val="7B7C7E"/>
            </a:solidFill>
            <a:latin typeface="Arial" pitchFamily="34" charset="0"/>
            <a:cs typeface="Arial"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0.0257</cdr:x>
      <cdr:y>0.25578</cdr:y>
    </cdr:from>
    <cdr:to>
      <cdr:x>0.0257</cdr:x>
      <cdr:y>0.74464</cdr:y>
    </cdr:to>
    <cdr:grpSp>
      <cdr:nvGrpSpPr>
        <cdr:cNvPr id="2" name="Gruppieren 1"/>
        <cdr:cNvGrpSpPr/>
      </cdr:nvGrpSpPr>
      <cdr:grpSpPr>
        <a:xfrm xmlns:a="http://schemas.openxmlformats.org/drawingml/2006/main">
          <a:off x="226923" y="635875"/>
          <a:ext cx="0" cy="1215319"/>
          <a:chOff x="293518" y="2245347"/>
          <a:chExt cx="0" cy="1213208"/>
        </a:xfrm>
      </cdr:grpSpPr>
      <cdr:cxnSp macro="">
        <cdr:nvCxnSpPr>
          <cdr:cNvPr id="3" name="Gerade Verbindung mit Pfeil 2"/>
          <cdr:cNvCxnSpPr/>
        </cdr:nvCxnSpPr>
        <cdr:spPr bwMode="auto">
          <a:xfrm xmlns:a="http://schemas.openxmlformats.org/drawingml/2006/main" flipV="1">
            <a:off x="293518" y="2416928"/>
            <a:ext cx="0" cy="1041627"/>
          </a:xfrm>
          <a:prstGeom xmlns:a="http://schemas.openxmlformats.org/drawingml/2006/main" prst="straightConnector1">
            <a:avLst/>
          </a:prstGeom>
          <a:solidFill xmlns:a="http://schemas.openxmlformats.org/drawingml/2006/main">
            <a:srgbClr val="FFFFFF"/>
          </a:solidFill>
          <a:ln xmlns:a="http://schemas.openxmlformats.org/drawingml/2006/main" w="3175" cap="flat" cmpd="sng" algn="ctr">
            <a:solidFill>
              <a:srgbClr val="7B7C7E"/>
            </a:solidFill>
            <a:prstDash val="solid"/>
            <a:round/>
            <a:headEnd type="none" w="med" len="med"/>
            <a:tailEnd type="triangle"/>
          </a:ln>
          <a:effectLst xmlns:a="http://schemas.openxmlformats.org/drawingml/2006/main"/>
        </cdr:spPr>
      </cdr:cxnSp>
      <cdr:cxnSp macro="">
        <cdr:nvCxnSpPr>
          <cdr:cNvPr id="4" name="Gerade Verbindung mit Pfeil 3"/>
          <cdr:cNvCxnSpPr/>
        </cdr:nvCxnSpPr>
        <cdr:spPr bwMode="auto">
          <a:xfrm xmlns:a="http://schemas.openxmlformats.org/drawingml/2006/main" flipV="1">
            <a:off x="293518" y="2245347"/>
            <a:ext cx="0" cy="937463"/>
          </a:xfrm>
          <a:prstGeom xmlns:a="http://schemas.openxmlformats.org/drawingml/2006/main" prst="straightConnector1">
            <a:avLst/>
          </a:prstGeom>
          <a:solidFill xmlns:a="http://schemas.openxmlformats.org/drawingml/2006/main">
            <a:srgbClr val="FFFFFF"/>
          </a:solidFill>
          <a:ln xmlns:a="http://schemas.openxmlformats.org/drawingml/2006/main" w="3175" cap="flat" cmpd="sng" algn="ctr">
            <a:solidFill>
              <a:srgbClr val="7B7C7E"/>
            </a:solidFill>
            <a:prstDash val="solid"/>
            <a:round/>
            <a:headEnd type="none" w="med" len="med"/>
            <a:tailEnd type="triangle"/>
          </a:ln>
          <a:effectLst xmlns:a="http://schemas.openxmlformats.org/drawingml/2006/main"/>
        </cdr:spPr>
      </cdr:cxnSp>
    </cdr:grpSp>
  </cdr:relSizeAnchor>
  <cdr:relSizeAnchor xmlns:cdr="http://schemas.openxmlformats.org/drawingml/2006/chartDrawing">
    <cdr:from>
      <cdr:x>2.26321E-7</cdr:x>
      <cdr:y>0.34322</cdr:y>
    </cdr:from>
    <cdr:to>
      <cdr:x>0.03358</cdr:x>
      <cdr:y>0.78549</cdr:y>
    </cdr:to>
    <cdr:sp macro="" textlink="">
      <cdr:nvSpPr>
        <cdr:cNvPr id="5" name="Textfeld 1"/>
        <cdr:cNvSpPr txBox="1"/>
      </cdr:nvSpPr>
      <cdr:spPr>
        <a:xfrm xmlns:a="http://schemas.openxmlformats.org/drawingml/2006/main" rot="16200000">
          <a:off x="-403634" y="1260403"/>
          <a:ext cx="1104042" cy="296769"/>
        </a:xfrm>
        <a:prstGeom xmlns:a="http://schemas.openxmlformats.org/drawingml/2006/main" prst="rect">
          <a:avLst/>
        </a:prstGeom>
        <a:noFill xmlns:a="http://schemas.openxmlformats.org/drawingml/2006/mai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00" b="0" i="0" u="none" strike="noStrike" baseline="0">
              <a:solidFill>
                <a:srgbClr val="7B7C7E"/>
              </a:solidFill>
              <a:effectLst/>
              <a:latin typeface="Arial"/>
              <a:cs typeface="Arial"/>
            </a:rPr>
            <a:t>Positive Bewertung</a:t>
          </a:r>
          <a:endParaRPr lang="de-AT" sz="200" b="0" baseline="0">
            <a:solidFill>
              <a:srgbClr val="7B7C7E"/>
            </a:solidFill>
            <a:effectLst/>
            <a:latin typeface="Arial" pitchFamily="34" charset="0"/>
            <a:cs typeface="Arial" pitchFamily="34" charset="0"/>
          </a:endParaRPr>
        </a:p>
      </cdr:txBody>
    </cdr:sp>
  </cdr:relSizeAnchor>
  <cdr:relSizeAnchor xmlns:cdr="http://schemas.openxmlformats.org/drawingml/2006/chartDrawing">
    <cdr:from>
      <cdr:x>0.01559</cdr:x>
      <cdr:y>0.11853</cdr:y>
    </cdr:from>
    <cdr:to>
      <cdr:x>0.13986</cdr:x>
      <cdr:y>0.23779</cdr:y>
    </cdr:to>
    <cdr:sp macro="" textlink="KRITERIEN!$A$16">
      <cdr:nvSpPr>
        <cdr:cNvPr id="6" name="Textfeld 1"/>
        <cdr:cNvSpPr txBox="1"/>
      </cdr:nvSpPr>
      <cdr:spPr>
        <a:xfrm xmlns:a="http://schemas.openxmlformats.org/drawingml/2006/main">
          <a:off x="137674" y="294670"/>
          <a:ext cx="1097263" cy="296473"/>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63BE16B-4925-4E35-87C3-9D624BF920DF}" type="TxLink">
            <a:rPr lang="en-US" sz="700" b="0" i="0" u="none" strike="noStrike">
              <a:solidFill>
                <a:srgbClr val="7B7C7E"/>
              </a:solidFill>
              <a:latin typeface="Arial"/>
              <a:cs typeface="Arial"/>
            </a:rPr>
            <a:pPr algn="ctr"/>
            <a:t>Innovationsgehalt</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0.11058</cdr:x>
      <cdr:y>0.0404</cdr:y>
    </cdr:from>
    <cdr:to>
      <cdr:x>0.23495</cdr:x>
      <cdr:y>0.15935</cdr:y>
    </cdr:to>
    <cdr:sp macro="" textlink="KRITERIEN!$A$25">
      <cdr:nvSpPr>
        <cdr:cNvPr id="7" name="Textfeld 1"/>
        <cdr:cNvSpPr txBox="1"/>
      </cdr:nvSpPr>
      <cdr:spPr>
        <a:xfrm xmlns:a="http://schemas.openxmlformats.org/drawingml/2006/main">
          <a:off x="976389" y="100429"/>
          <a:ext cx="1098174" cy="29571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D598224-C75D-4134-A537-69B5904B2D32}" type="TxLink">
            <a:rPr lang="en-US" sz="700" b="0" i="0" u="none" strike="noStrike">
              <a:solidFill>
                <a:srgbClr val="7B7C7E"/>
              </a:solidFill>
              <a:latin typeface="Arial"/>
              <a:cs typeface="Arial"/>
            </a:rPr>
            <a:pPr algn="ctr"/>
            <a:t>Chancenerhöhung</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0.20567</cdr:x>
      <cdr:y>0.11884</cdr:y>
    </cdr:from>
    <cdr:to>
      <cdr:x>0.33004</cdr:x>
      <cdr:y>0.23779</cdr:y>
    </cdr:to>
    <cdr:sp macro="" textlink="KRITERIEN!$A$34">
      <cdr:nvSpPr>
        <cdr:cNvPr id="8" name="Textfeld 1"/>
        <cdr:cNvSpPr txBox="1"/>
      </cdr:nvSpPr>
      <cdr:spPr>
        <a:xfrm xmlns:a="http://schemas.openxmlformats.org/drawingml/2006/main">
          <a:off x="1816015" y="295429"/>
          <a:ext cx="1098174" cy="29571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6E312E0-83CF-462D-8DBD-B0D2FE88846C}" type="TxLink">
            <a:rPr lang="en-US" sz="700" b="0" i="0" u="none" strike="noStrike">
              <a:solidFill>
                <a:srgbClr val="7B7C7E"/>
              </a:solidFill>
              <a:latin typeface="Arial"/>
              <a:cs typeface="Arial"/>
            </a:rPr>
            <a:pPr algn="ctr"/>
            <a:t>Risikosenkung</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0.30076</cdr:x>
      <cdr:y>0.0404</cdr:y>
    </cdr:from>
    <cdr:to>
      <cdr:x>0.42514</cdr:x>
      <cdr:y>0.15935</cdr:y>
    </cdr:to>
    <cdr:sp macro="" textlink="KRITERIEN!$A$43">
      <cdr:nvSpPr>
        <cdr:cNvPr id="9" name="Textfeld 1"/>
        <cdr:cNvSpPr txBox="1"/>
      </cdr:nvSpPr>
      <cdr:spPr>
        <a:xfrm xmlns:a="http://schemas.openxmlformats.org/drawingml/2006/main">
          <a:off x="2655641" y="100430"/>
          <a:ext cx="1098174" cy="295713"/>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5E9E2E1-B979-4D46-9D79-EBA3F56CE770}" type="TxLink">
            <a:rPr lang="en-US" sz="700" b="0" i="0" u="none" strike="noStrike">
              <a:solidFill>
                <a:srgbClr val="7B7C7E"/>
              </a:solidFill>
              <a:latin typeface="Arial"/>
              <a:cs typeface="Arial"/>
            </a:rPr>
            <a:pPr algn="ctr"/>
            <a:t>Klima- &amp; Energieziele</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0.39585</cdr:x>
      <cdr:y>0.11884</cdr:y>
    </cdr:from>
    <cdr:to>
      <cdr:x>0.52023</cdr:x>
      <cdr:y>0.23779</cdr:y>
    </cdr:to>
    <cdr:sp macro="" textlink="KRITERIEN!$A$52">
      <cdr:nvSpPr>
        <cdr:cNvPr id="10" name="Textfeld 1"/>
        <cdr:cNvSpPr txBox="1"/>
      </cdr:nvSpPr>
      <cdr:spPr>
        <a:xfrm xmlns:a="http://schemas.openxmlformats.org/drawingml/2006/main">
          <a:off x="3495267" y="295430"/>
          <a:ext cx="1098174" cy="295713"/>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73AA271-D464-4B4D-A8CB-8BCC61102611}" type="TxLink">
            <a:rPr lang="en-US" sz="700" b="0" i="0" u="none" strike="noStrike">
              <a:solidFill>
                <a:srgbClr val="7B7C7E"/>
              </a:solidFill>
              <a:latin typeface="Arial"/>
              <a:cs typeface="Arial"/>
            </a:rPr>
            <a:pPr algn="ctr"/>
            <a:t>Umweltgerechtigkeit</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0.49095</cdr:x>
      <cdr:y>0.0404</cdr:y>
    </cdr:from>
    <cdr:to>
      <cdr:x>0.61532</cdr:x>
      <cdr:y>0.15935</cdr:y>
    </cdr:to>
    <cdr:sp macro="" textlink="KRITERIEN!$A$61">
      <cdr:nvSpPr>
        <cdr:cNvPr id="11" name="Textfeld 1"/>
        <cdr:cNvSpPr txBox="1"/>
      </cdr:nvSpPr>
      <cdr:spPr>
        <a:xfrm xmlns:a="http://schemas.openxmlformats.org/drawingml/2006/main">
          <a:off x="4334893" y="100429"/>
          <a:ext cx="1098174" cy="29571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9252501-8A76-4504-8D82-28C5AEEA3D16}" type="TxLink">
            <a:rPr lang="en-US" sz="700" b="0" i="0" u="none" strike="noStrike">
              <a:solidFill>
                <a:srgbClr val="7B7C7E"/>
              </a:solidFill>
              <a:latin typeface="Arial"/>
              <a:cs typeface="Arial"/>
            </a:rPr>
            <a:pPr algn="ctr"/>
            <a:t>Sozialpolitische Aspekte</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0.58604</cdr:x>
      <cdr:y>0.11884</cdr:y>
    </cdr:from>
    <cdr:to>
      <cdr:x>0.71041</cdr:x>
      <cdr:y>0.23779</cdr:y>
    </cdr:to>
    <cdr:sp macro="" textlink="KRITERIEN!$A$70">
      <cdr:nvSpPr>
        <cdr:cNvPr id="12" name="Textfeld 1"/>
        <cdr:cNvSpPr txBox="1"/>
      </cdr:nvSpPr>
      <cdr:spPr>
        <a:xfrm xmlns:a="http://schemas.openxmlformats.org/drawingml/2006/main">
          <a:off x="5174519" y="295430"/>
          <a:ext cx="1098174" cy="295713"/>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F087F3E-D94C-4379-9F06-60CBD819E0EB}" type="TxLink">
            <a:rPr lang="en-US" sz="700" b="0" i="0" u="none" strike="noStrike">
              <a:solidFill>
                <a:srgbClr val="7B7C7E"/>
              </a:solidFill>
              <a:latin typeface="Arial"/>
              <a:cs typeface="Arial"/>
            </a:rPr>
            <a:pPr algn="ctr"/>
            <a:t>Wirtschaftlichkeit</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0.68113</cdr:x>
      <cdr:y>0.0404</cdr:y>
    </cdr:from>
    <cdr:to>
      <cdr:x>0.8055</cdr:x>
      <cdr:y>0.15935</cdr:y>
    </cdr:to>
    <cdr:sp macro="" textlink="KRITERIEN!$A$79">
      <cdr:nvSpPr>
        <cdr:cNvPr id="13" name="Textfeld 1"/>
        <cdr:cNvSpPr txBox="1"/>
      </cdr:nvSpPr>
      <cdr:spPr>
        <a:xfrm xmlns:a="http://schemas.openxmlformats.org/drawingml/2006/main">
          <a:off x="6014145" y="100430"/>
          <a:ext cx="1098174" cy="295713"/>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E8A40B2-ABCC-4108-823B-CF3F9FFE922D}" type="TxLink">
            <a:rPr lang="en-US" sz="700" b="0" i="0" u="none" strike="noStrike">
              <a:solidFill>
                <a:srgbClr val="7B7C7E"/>
              </a:solidFill>
              <a:latin typeface="Arial"/>
              <a:cs typeface="Arial"/>
            </a:rPr>
            <a:pPr algn="ctr"/>
            <a:t>Eignung der Technologien</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0.77622</cdr:x>
      <cdr:y>0.11884</cdr:y>
    </cdr:from>
    <cdr:to>
      <cdr:x>0.90059</cdr:x>
      <cdr:y>0.23779</cdr:y>
    </cdr:to>
    <cdr:sp macro="" textlink="KRITERIEN!$A$88">
      <cdr:nvSpPr>
        <cdr:cNvPr id="14" name="Textfeld 1"/>
        <cdr:cNvSpPr txBox="1"/>
      </cdr:nvSpPr>
      <cdr:spPr>
        <a:xfrm xmlns:a="http://schemas.openxmlformats.org/drawingml/2006/main">
          <a:off x="6853771" y="295429"/>
          <a:ext cx="1098174" cy="29571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32E5DF2-35C3-4B34-8FAC-5E6409037FC9}" type="TxLink">
            <a:rPr lang="en-US" sz="700" b="0" i="0" u="none" strike="noStrike">
              <a:solidFill>
                <a:srgbClr val="7B7C7E"/>
              </a:solidFill>
              <a:latin typeface="Arial"/>
              <a:cs typeface="Arial"/>
            </a:rPr>
            <a:pPr algn="ctr"/>
            <a:t>Ambitionslevel der Lösung</a:t>
          </a:fld>
          <a:endParaRPr lang="de-AT" sz="100" b="0">
            <a:solidFill>
              <a:srgbClr val="7B7C7E"/>
            </a:solidFill>
            <a:latin typeface="Arial" pitchFamily="34" charset="0"/>
            <a:cs typeface="Arial" pitchFamily="34" charset="0"/>
          </a:endParaRPr>
        </a:p>
      </cdr:txBody>
    </cdr:sp>
  </cdr:relSizeAnchor>
  <cdr:relSizeAnchor xmlns:cdr="http://schemas.openxmlformats.org/drawingml/2006/chartDrawing">
    <cdr:from>
      <cdr:x>0.87023</cdr:x>
      <cdr:y>0.0404</cdr:y>
    </cdr:from>
    <cdr:to>
      <cdr:x>0.99461</cdr:x>
      <cdr:y>0.15935</cdr:y>
    </cdr:to>
    <cdr:sp macro="" textlink="KRITERIEN!$A$97">
      <cdr:nvSpPr>
        <cdr:cNvPr id="15" name="Textfeld 1"/>
        <cdr:cNvSpPr txBox="1"/>
      </cdr:nvSpPr>
      <cdr:spPr>
        <a:xfrm xmlns:a="http://schemas.openxmlformats.org/drawingml/2006/main">
          <a:off x="7683876" y="100429"/>
          <a:ext cx="1098174" cy="29571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B39BBD3-C1F8-47B0-A725-82F5F308377D}" type="TxLink">
            <a:rPr lang="en-US" sz="700" b="0" i="0" u="none" strike="noStrike">
              <a:solidFill>
                <a:srgbClr val="7B7C7E"/>
              </a:solidFill>
              <a:latin typeface="Arial"/>
              <a:cs typeface="Arial"/>
            </a:rPr>
            <a:pPr algn="ctr"/>
            <a:t>Materialökologie und Ressourceneffizienz</a:t>
          </a:fld>
          <a:endParaRPr lang="de-AT" sz="100" b="0">
            <a:solidFill>
              <a:srgbClr val="7B7C7E"/>
            </a:solidFill>
            <a:latin typeface="Arial" pitchFamily="34" charset="0"/>
            <a:cs typeface="Arial" pitchFamily="34" charset="0"/>
          </a:endParaRPr>
        </a:p>
      </cdr:txBody>
    </cdr:sp>
  </cdr:relSizeAnchor>
</c:userShape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270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270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V60"/>
  <sheetViews>
    <sheetView showGridLines="0" tabSelected="1" zoomScaleNormal="100" workbookViewId="0"/>
  </sheetViews>
  <sheetFormatPr baseColWidth="10" defaultColWidth="10.7109375" defaultRowHeight="15" x14ac:dyDescent="0.25"/>
  <cols>
    <col min="1" max="1" width="20.7109375" style="3" bestFit="1" customWidth="1"/>
    <col min="2" max="2" width="65.7109375" style="3" bestFit="1" customWidth="1"/>
    <col min="3" max="256" width="10.7109375" style="3" bestFit="1" customWidth="1"/>
    <col min="257" max="16384" width="10.7109375" style="4"/>
  </cols>
  <sheetData>
    <row r="1" spans="1:9" ht="9.9499999999999993" customHeight="1" x14ac:dyDescent="0.25">
      <c r="A1" s="83" t="s">
        <v>201</v>
      </c>
      <c r="B1" s="84" t="s">
        <v>0</v>
      </c>
    </row>
    <row r="2" spans="1:9" ht="24" customHeight="1" x14ac:dyDescent="0.25"/>
    <row r="3" spans="1:9" ht="26.25" customHeight="1" x14ac:dyDescent="0.25">
      <c r="A3" s="113" t="s">
        <v>200</v>
      </c>
      <c r="B3" s="113"/>
    </row>
    <row r="4" spans="1:9" ht="24" customHeight="1" x14ac:dyDescent="0.25"/>
    <row r="5" spans="1:9" ht="15.75" customHeight="1" x14ac:dyDescent="0.25">
      <c r="A5" s="107" t="s">
        <v>1</v>
      </c>
      <c r="B5" s="107"/>
    </row>
    <row r="6" spans="1:9" ht="10.9" customHeight="1" x14ac:dyDescent="0.25">
      <c r="A6" s="85"/>
    </row>
    <row r="7" spans="1:9" ht="120.75" customHeight="1" x14ac:dyDescent="0.25">
      <c r="A7" s="111" t="s">
        <v>202</v>
      </c>
      <c r="B7" s="111"/>
      <c r="E7" s="86"/>
      <c r="G7" s="86"/>
      <c r="I7" s="86"/>
    </row>
    <row r="8" spans="1:9" ht="14.45" customHeight="1" x14ac:dyDescent="0.25"/>
    <row r="9" spans="1:9" ht="15.75" customHeight="1" x14ac:dyDescent="0.25">
      <c r="A9" s="107" t="s">
        <v>2</v>
      </c>
      <c r="B9" s="107"/>
    </row>
    <row r="10" spans="1:9" ht="10.9" customHeight="1" x14ac:dyDescent="0.25">
      <c r="A10" s="85"/>
    </row>
    <row r="11" spans="1:9" ht="84" customHeight="1" x14ac:dyDescent="0.25">
      <c r="A11" s="111" t="s">
        <v>163</v>
      </c>
      <c r="B11" s="111"/>
    </row>
    <row r="12" spans="1:9" ht="14.45" customHeight="1" x14ac:dyDescent="0.25"/>
    <row r="13" spans="1:9" ht="15.75" customHeight="1" x14ac:dyDescent="0.25">
      <c r="A13" s="107" t="s">
        <v>3</v>
      </c>
      <c r="B13" s="107"/>
    </row>
    <row r="14" spans="1:9" ht="11.1" customHeight="1" x14ac:dyDescent="0.25">
      <c r="A14" s="85"/>
    </row>
    <row r="15" spans="1:9" ht="241.5" customHeight="1" x14ac:dyDescent="0.25">
      <c r="A15" s="111" t="s">
        <v>173</v>
      </c>
      <c r="B15" s="111"/>
    </row>
    <row r="16" spans="1:9" ht="14.45" customHeight="1" x14ac:dyDescent="0.25"/>
    <row r="17" spans="1:2" ht="15.75" customHeight="1" x14ac:dyDescent="0.25">
      <c r="A17" s="108" t="s">
        <v>146</v>
      </c>
      <c r="B17" s="107"/>
    </row>
    <row r="18" spans="1:2" ht="10.9" customHeight="1" x14ac:dyDescent="0.25">
      <c r="A18" s="85"/>
    </row>
    <row r="19" spans="1:2" ht="36" customHeight="1" x14ac:dyDescent="0.25">
      <c r="A19" s="109" t="s">
        <v>157</v>
      </c>
      <c r="B19" s="112"/>
    </row>
    <row r="20" spans="1:2" ht="14.45" customHeight="1" x14ac:dyDescent="0.25"/>
    <row r="21" spans="1:2" ht="15.75" customHeight="1" x14ac:dyDescent="0.25">
      <c r="A21" s="108" t="s">
        <v>147</v>
      </c>
      <c r="B21" s="107"/>
    </row>
    <row r="22" spans="1:2" ht="10.9" customHeight="1" x14ac:dyDescent="0.25">
      <c r="A22" s="85"/>
    </row>
    <row r="23" spans="1:2" ht="12" customHeight="1" x14ac:dyDescent="0.25">
      <c r="A23" s="109" t="s">
        <v>158</v>
      </c>
      <c r="B23" s="109"/>
    </row>
    <row r="24" spans="1:2" ht="14.45" customHeight="1" x14ac:dyDescent="0.25"/>
    <row r="25" spans="1:2" ht="15.75" customHeight="1" x14ac:dyDescent="0.25">
      <c r="A25" s="108" t="s">
        <v>148</v>
      </c>
      <c r="B25" s="107"/>
    </row>
    <row r="26" spans="1:2" ht="10.9" customHeight="1" x14ac:dyDescent="0.25">
      <c r="A26" s="85"/>
    </row>
    <row r="27" spans="1:2" ht="312.75" customHeight="1" x14ac:dyDescent="0.25">
      <c r="A27" s="109" t="s">
        <v>164</v>
      </c>
      <c r="B27" s="109"/>
    </row>
    <row r="28" spans="1:2" ht="123.75" customHeight="1" x14ac:dyDescent="0.25">
      <c r="A28" s="109" t="s">
        <v>165</v>
      </c>
      <c r="B28" s="109"/>
    </row>
    <row r="29" spans="1:2" ht="14.45" customHeight="1" x14ac:dyDescent="0.25"/>
    <row r="30" spans="1:2" ht="15.75" customHeight="1" x14ac:dyDescent="0.25">
      <c r="A30" s="108" t="s">
        <v>145</v>
      </c>
      <c r="B30" s="108"/>
    </row>
    <row r="31" spans="1:2" ht="10.9" customHeight="1" x14ac:dyDescent="0.25">
      <c r="A31" s="85"/>
    </row>
    <row r="32" spans="1:2" ht="73.5" customHeight="1" x14ac:dyDescent="0.25">
      <c r="A32" s="109" t="s">
        <v>166</v>
      </c>
      <c r="B32" s="109"/>
    </row>
    <row r="33" spans="1:2" ht="14.45" customHeight="1" x14ac:dyDescent="0.25"/>
    <row r="34" spans="1:2" ht="15.75" customHeight="1" x14ac:dyDescent="0.25">
      <c r="A34" s="108" t="s">
        <v>149</v>
      </c>
      <c r="B34" s="108"/>
    </row>
    <row r="35" spans="1:2" ht="10.9" customHeight="1" x14ac:dyDescent="0.25">
      <c r="A35" s="85"/>
    </row>
    <row r="36" spans="1:2" ht="72" customHeight="1" x14ac:dyDescent="0.25">
      <c r="A36" s="109" t="s">
        <v>159</v>
      </c>
      <c r="B36" s="109"/>
    </row>
    <row r="37" spans="1:2" ht="14.45" customHeight="1" x14ac:dyDescent="0.25"/>
    <row r="38" spans="1:2" ht="15.75" customHeight="1" x14ac:dyDescent="0.25">
      <c r="A38" s="107" t="s">
        <v>162</v>
      </c>
      <c r="B38" s="108"/>
    </row>
    <row r="39" spans="1:2" ht="10.9" customHeight="1" x14ac:dyDescent="0.25">
      <c r="A39" s="91"/>
    </row>
    <row r="40" spans="1:2" ht="91.5" customHeight="1" x14ac:dyDescent="0.25">
      <c r="A40" s="109" t="s">
        <v>167</v>
      </c>
      <c r="B40" s="109"/>
    </row>
    <row r="41" spans="1:2" ht="14.45" customHeight="1" x14ac:dyDescent="0.25"/>
    <row r="42" spans="1:2" ht="15.75" customHeight="1" x14ac:dyDescent="0.25">
      <c r="A42" s="108" t="s">
        <v>150</v>
      </c>
      <c r="B42" s="108"/>
    </row>
    <row r="43" spans="1:2" ht="10.9" customHeight="1" x14ac:dyDescent="0.25">
      <c r="A43" s="85"/>
    </row>
    <row r="44" spans="1:2" ht="162" customHeight="1" x14ac:dyDescent="0.25">
      <c r="A44" s="109" t="s">
        <v>197</v>
      </c>
      <c r="B44" s="109"/>
    </row>
    <row r="45" spans="1:2" ht="14.45" customHeight="1" x14ac:dyDescent="0.25"/>
    <row r="46" spans="1:2" ht="15.75" customHeight="1" x14ac:dyDescent="0.25">
      <c r="A46" s="108" t="s">
        <v>151</v>
      </c>
      <c r="B46" s="108"/>
    </row>
    <row r="47" spans="1:2" ht="10.9" customHeight="1" x14ac:dyDescent="0.25">
      <c r="A47" s="85"/>
    </row>
    <row r="48" spans="1:2" ht="141" customHeight="1" x14ac:dyDescent="0.25">
      <c r="A48" s="114" t="s">
        <v>168</v>
      </c>
      <c r="B48" s="114"/>
    </row>
    <row r="49" spans="1:2" ht="14.45" customHeight="1" x14ac:dyDescent="0.25"/>
    <row r="50" spans="1:2" ht="15.75" customHeight="1" x14ac:dyDescent="0.25">
      <c r="A50" s="108" t="s">
        <v>152</v>
      </c>
      <c r="B50" s="108"/>
    </row>
    <row r="51" spans="1:2" ht="10.9" customHeight="1" x14ac:dyDescent="0.25">
      <c r="A51" s="85"/>
    </row>
    <row r="52" spans="1:2" ht="123.75" customHeight="1" x14ac:dyDescent="0.25">
      <c r="A52" s="109" t="s">
        <v>169</v>
      </c>
      <c r="B52" s="109"/>
    </row>
    <row r="53" spans="1:2" ht="14.45" customHeight="1" x14ac:dyDescent="0.25"/>
    <row r="54" spans="1:2" ht="30" customHeight="1" x14ac:dyDescent="0.25">
      <c r="A54" s="87" t="s">
        <v>171</v>
      </c>
    </row>
    <row r="55" spans="1:2" ht="51" customHeight="1" x14ac:dyDescent="0.25">
      <c r="A55" s="110" t="s">
        <v>172</v>
      </c>
      <c r="B55" s="110"/>
    </row>
    <row r="56" spans="1:2" ht="14.45" customHeight="1" x14ac:dyDescent="0.25"/>
    <row r="57" spans="1:2" ht="30" customHeight="1" x14ac:dyDescent="0.25">
      <c r="A57" s="87" t="s">
        <v>4</v>
      </c>
    </row>
    <row r="58" spans="1:2" ht="183" customHeight="1" x14ac:dyDescent="0.25">
      <c r="A58" s="110" t="s">
        <v>92</v>
      </c>
      <c r="B58" s="110"/>
    </row>
    <row r="59" spans="1:2" ht="30" customHeight="1" x14ac:dyDescent="0.25">
      <c r="A59" s="87" t="s">
        <v>5</v>
      </c>
    </row>
    <row r="60" spans="1:2" ht="277.5" customHeight="1" x14ac:dyDescent="0.25">
      <c r="A60" s="114" t="s">
        <v>170</v>
      </c>
      <c r="B60" s="114"/>
    </row>
  </sheetData>
  <sheetProtection sheet="1" objects="1" scenarios="1"/>
  <dataConsolidate/>
  <mergeCells count="29">
    <mergeCell ref="A58:B58"/>
    <mergeCell ref="A60:B60"/>
    <mergeCell ref="A42:B42"/>
    <mergeCell ref="A44:B44"/>
    <mergeCell ref="A46:B46"/>
    <mergeCell ref="A48:B48"/>
    <mergeCell ref="A50:B50"/>
    <mergeCell ref="A52:B52"/>
    <mergeCell ref="A3:B3"/>
    <mergeCell ref="A5:B5"/>
    <mergeCell ref="A7:B7"/>
    <mergeCell ref="A9:B9"/>
    <mergeCell ref="A11:B11"/>
    <mergeCell ref="A13:B13"/>
    <mergeCell ref="A15:B15"/>
    <mergeCell ref="A17:B17"/>
    <mergeCell ref="A19:B19"/>
    <mergeCell ref="A21:B21"/>
    <mergeCell ref="A38:B38"/>
    <mergeCell ref="A40:B40"/>
    <mergeCell ref="A27:B27"/>
    <mergeCell ref="A55:B55"/>
    <mergeCell ref="A23:B23"/>
    <mergeCell ref="A28:B28"/>
    <mergeCell ref="A25:B25"/>
    <mergeCell ref="A34:B34"/>
    <mergeCell ref="A36:B36"/>
    <mergeCell ref="A30:B30"/>
    <mergeCell ref="A32:B32"/>
  </mergeCells>
  <pageMargins left="0.70866141732283472" right="0.70866141732283472" top="0.98425196850393704" bottom="1.1811023622047245" header="0.98425196850393704" footer="0.31496062992125984"/>
  <pageSetup paperSize="9" fitToHeight="0" orientation="portrait" verticalDpi="26478" r:id="rId1"/>
  <headerFooter alignWithMargins="0">
    <oddFooter>&amp;L&amp;"Arial,Standard"&amp;7&amp;F / &amp;A&amp;R&amp;"Arial? ,Standard"&amp;7Se&amp;"Arial,Standard"ite &amp;P&amp;"Arial? ,Standard" von &amp;N</oddFooter>
  </headerFooter>
  <rowBreaks count="4" manualBreakCount="4">
    <brk id="15" max="1" man="1"/>
    <brk id="28" max="1" man="1"/>
    <brk id="44" max="1" man="1"/>
    <brk id="53"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19"/>
  <sheetViews>
    <sheetView showGridLines="0" zoomScaleNormal="100" workbookViewId="0">
      <selection activeCell="A9" sqref="A9:D9"/>
    </sheetView>
  </sheetViews>
  <sheetFormatPr baseColWidth="10" defaultColWidth="10.7109375" defaultRowHeight="15" x14ac:dyDescent="0.25"/>
  <cols>
    <col min="1" max="1" width="9.7109375" style="45" customWidth="1"/>
    <col min="2" max="2" width="11.7109375" style="45" customWidth="1"/>
    <col min="3" max="3" width="27.7109375" style="45" customWidth="1"/>
    <col min="4" max="4" width="38.7109375" style="45" customWidth="1"/>
    <col min="5" max="5" width="5.7109375" style="45" bestFit="1" customWidth="1"/>
    <col min="6" max="256" width="10.7109375" style="45" bestFit="1" customWidth="1"/>
    <col min="257" max="16384" width="10.7109375" style="4"/>
  </cols>
  <sheetData>
    <row r="1" spans="1:256" s="3" customFormat="1" ht="9.9499999999999993" customHeight="1" x14ac:dyDescent="0.25">
      <c r="A1" s="116" t="s">
        <v>201</v>
      </c>
      <c r="B1" s="117"/>
      <c r="C1" s="118" t="s">
        <v>0</v>
      </c>
      <c r="D1" s="119"/>
    </row>
    <row r="2" spans="1:256" ht="11.1" customHeight="1" x14ac:dyDescent="0.25"/>
    <row r="3" spans="1:256" ht="15.75" customHeight="1" x14ac:dyDescent="0.25">
      <c r="A3" s="124" t="s">
        <v>174</v>
      </c>
      <c r="B3" s="124"/>
      <c r="C3" s="124"/>
      <c r="D3" s="124"/>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51.95" customHeight="1" x14ac:dyDescent="0.25">
      <c r="A4" s="110" t="s">
        <v>175</v>
      </c>
      <c r="B4" s="110"/>
      <c r="C4" s="110"/>
      <c r="D4" s="110"/>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24" customHeight="1" x14ac:dyDescent="0.25">
      <c r="A5" s="93"/>
      <c r="B5" s="9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45" customFormat="1" ht="15.75" customHeight="1" x14ac:dyDescent="0.25">
      <c r="A6" s="107" t="s">
        <v>6</v>
      </c>
      <c r="B6" s="107"/>
      <c r="C6" s="107"/>
      <c r="D6" s="107"/>
    </row>
    <row r="7" spans="1:256" s="45" customFormat="1" ht="11.1" customHeight="1" x14ac:dyDescent="0.25"/>
    <row r="8" spans="1:256" s="45" customFormat="1" ht="15.75" customHeight="1" thickBot="1" x14ac:dyDescent="0.3">
      <c r="A8" s="115" t="s">
        <v>7</v>
      </c>
      <c r="B8" s="115"/>
      <c r="C8" s="115"/>
      <c r="D8" s="115"/>
    </row>
    <row r="9" spans="1:256" s="45" customFormat="1" ht="20.100000000000001" customHeight="1" thickBot="1" x14ac:dyDescent="0.3">
      <c r="A9" s="120"/>
      <c r="B9" s="121"/>
      <c r="C9" s="122"/>
      <c r="D9" s="123"/>
    </row>
    <row r="10" spans="1:256" x14ac:dyDescent="0.2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row>
    <row r="11" spans="1:256" s="45" customFormat="1" ht="15.75" customHeight="1" thickBot="1" x14ac:dyDescent="0.3">
      <c r="A11" s="115" t="s">
        <v>47</v>
      </c>
      <c r="B11" s="115"/>
      <c r="C11" s="115"/>
      <c r="D11" s="115"/>
    </row>
    <row r="12" spans="1:256" s="45" customFormat="1" ht="20.100000000000001" customHeight="1" thickBot="1" x14ac:dyDescent="0.3">
      <c r="A12" s="120"/>
      <c r="B12" s="121"/>
      <c r="C12" s="122"/>
      <c r="D12" s="123"/>
    </row>
    <row r="13" spans="1:256" s="45" customFormat="1" ht="15.6" customHeight="1" x14ac:dyDescent="0.25">
      <c r="A13" s="79"/>
      <c r="B13" s="79"/>
      <c r="C13" s="79"/>
      <c r="D13" s="79"/>
    </row>
    <row r="14" spans="1:256" s="45" customFormat="1" ht="15.75" customHeight="1" thickBot="1" x14ac:dyDescent="0.3">
      <c r="A14" s="115" t="s">
        <v>44</v>
      </c>
      <c r="B14" s="115"/>
      <c r="C14" s="115"/>
      <c r="D14" s="115"/>
    </row>
    <row r="15" spans="1:256" s="45" customFormat="1" ht="20.100000000000001" customHeight="1" thickBot="1" x14ac:dyDescent="0.3">
      <c r="A15" s="120"/>
      <c r="B15" s="121"/>
      <c r="C15" s="122"/>
      <c r="D15" s="123"/>
    </row>
    <row r="16" spans="1:256" s="45" customFormat="1" ht="15.6" customHeight="1" x14ac:dyDescent="0.25"/>
    <row r="17" spans="1:4" s="45" customFormat="1" ht="15.75" customHeight="1" thickBot="1" x14ac:dyDescent="0.3">
      <c r="A17" s="125" t="s">
        <v>45</v>
      </c>
      <c r="B17" s="125"/>
      <c r="C17" s="125"/>
      <c r="D17" s="125"/>
    </row>
    <row r="18" spans="1:4" s="45" customFormat="1" ht="409.6" customHeight="1" thickBot="1" x14ac:dyDescent="0.3">
      <c r="A18" s="126" t="s">
        <v>43</v>
      </c>
      <c r="B18" s="127"/>
      <c r="C18" s="128"/>
      <c r="D18" s="129"/>
    </row>
    <row r="19" spans="1:4" ht="24" customHeight="1" x14ac:dyDescent="0.25"/>
  </sheetData>
  <sheetProtection sheet="1" objects="1" scenarios="1"/>
  <dataConsolidate/>
  <mergeCells count="13">
    <mergeCell ref="A12:D12"/>
    <mergeCell ref="A14:D14"/>
    <mergeCell ref="A15:D15"/>
    <mergeCell ref="A17:D17"/>
    <mergeCell ref="A18:D18"/>
    <mergeCell ref="A11:D11"/>
    <mergeCell ref="A1:B1"/>
    <mergeCell ref="C1:D1"/>
    <mergeCell ref="A6:D6"/>
    <mergeCell ref="A8:D8"/>
    <mergeCell ref="A9:D9"/>
    <mergeCell ref="A3:D3"/>
    <mergeCell ref="A4:D4"/>
  </mergeCells>
  <pageMargins left="0.70866141732283472" right="0.70866141732283472" top="0.98425196850393704" bottom="1.1811023622047245" header="0.31496062992125984" footer="0.31496062992125984"/>
  <pageSetup paperSize="9" scale="94" orientation="portrait" horizontalDpi="30066" verticalDpi="26478" r:id="rId1"/>
  <headerFooter alignWithMargins="0">
    <oddFooter>&amp;L&amp;"Arial,Standard"&amp;7&amp;F / &amp;A&amp;R&amp;"Arial? ,Standard"&amp;7Seite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21"/>
  <sheetViews>
    <sheetView showGridLines="0" zoomScaleNormal="100" workbookViewId="0">
      <selection activeCell="B12" sqref="B12:C12"/>
    </sheetView>
  </sheetViews>
  <sheetFormatPr baseColWidth="10" defaultColWidth="10.7109375" defaultRowHeight="15" x14ac:dyDescent="0.25"/>
  <cols>
    <col min="1" max="1" width="9.7109375" style="45" customWidth="1"/>
    <col min="2" max="2" width="11.7109375" style="45" customWidth="1"/>
    <col min="3" max="3" width="27.7109375" style="45" customWidth="1"/>
    <col min="4" max="4" width="38.7109375" style="45" customWidth="1"/>
    <col min="5" max="5" width="5.7109375" style="45" bestFit="1" customWidth="1"/>
    <col min="6" max="256" width="10.7109375" style="45" bestFit="1" customWidth="1"/>
    <col min="257" max="16384" width="10.7109375" style="4"/>
  </cols>
  <sheetData>
    <row r="1" spans="1:256" s="3" customFormat="1" ht="9.9499999999999993" customHeight="1" x14ac:dyDescent="0.25">
      <c r="A1" s="116" t="s">
        <v>201</v>
      </c>
      <c r="B1" s="117"/>
      <c r="C1" s="118" t="s">
        <v>0</v>
      </c>
      <c r="D1" s="119"/>
    </row>
    <row r="2" spans="1:256" ht="11.1" customHeight="1" x14ac:dyDescent="0.25"/>
    <row r="3" spans="1:256" ht="15.75" customHeight="1" x14ac:dyDescent="0.25">
      <c r="A3" s="124" t="s">
        <v>174</v>
      </c>
      <c r="B3" s="124"/>
      <c r="C3" s="124"/>
      <c r="D3" s="124"/>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51.95" customHeight="1" x14ac:dyDescent="0.25">
      <c r="A4" s="110" t="s">
        <v>176</v>
      </c>
      <c r="B4" s="110"/>
      <c r="C4" s="110"/>
      <c r="D4" s="110"/>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24" customHeight="1" x14ac:dyDescent="0.25"/>
    <row r="6" spans="1:256" s="45" customFormat="1" ht="15.75" customHeight="1" x14ac:dyDescent="0.25">
      <c r="A6" s="107" t="s">
        <v>160</v>
      </c>
      <c r="B6" s="107"/>
      <c r="C6" s="107"/>
      <c r="D6" s="107"/>
    </row>
    <row r="7" spans="1:256" s="45" customFormat="1" ht="11.1" customHeight="1" x14ac:dyDescent="0.25"/>
    <row r="8" spans="1:256" s="45" customFormat="1" ht="15.75" customHeight="1" x14ac:dyDescent="0.25">
      <c r="A8" s="115" t="s">
        <v>44</v>
      </c>
      <c r="B8" s="115"/>
      <c r="C8" s="115"/>
      <c r="D8" s="115"/>
    </row>
    <row r="9" spans="1:256" s="45" customFormat="1" ht="20.100000000000001" customHeight="1" x14ac:dyDescent="0.25">
      <c r="A9" s="132" t="str">
        <f>IF(ALLGEMEINES!$A$15="","",ALLGEMEINES!$A$15)</f>
        <v/>
      </c>
      <c r="B9" s="133"/>
      <c r="C9" s="134"/>
      <c r="D9" s="135"/>
    </row>
    <row r="10" spans="1:256" x14ac:dyDescent="0.2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row>
    <row r="11" spans="1:256" ht="15.75" thickBot="1" x14ac:dyDescent="0.3">
      <c r="A11" s="80" t="s">
        <v>8</v>
      </c>
      <c r="B11" s="136" t="s">
        <v>9</v>
      </c>
      <c r="C11" s="136"/>
      <c r="D11" s="80" t="s">
        <v>10</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c r="IU11" s="78"/>
      <c r="IV11" s="78"/>
    </row>
    <row r="12" spans="1:256" ht="16.5" thickBot="1" x14ac:dyDescent="0.3">
      <c r="A12" s="81">
        <v>1</v>
      </c>
      <c r="B12" s="130" t="s">
        <v>11</v>
      </c>
      <c r="C12" s="131"/>
      <c r="D12" s="82"/>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c r="IU12" s="78"/>
      <c r="IV12" s="78"/>
    </row>
    <row r="13" spans="1:256" ht="16.5" thickBot="1" x14ac:dyDescent="0.3">
      <c r="A13" s="81">
        <v>2</v>
      </c>
      <c r="B13" s="130" t="s">
        <v>12</v>
      </c>
      <c r="C13" s="131"/>
      <c r="D13" s="82"/>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c r="IU13" s="78"/>
      <c r="IV13" s="78"/>
    </row>
    <row r="14" spans="1:256" ht="16.5" thickBot="1" x14ac:dyDescent="0.3">
      <c r="A14" s="81">
        <v>3</v>
      </c>
      <c r="B14" s="130" t="s">
        <v>13</v>
      </c>
      <c r="C14" s="131"/>
      <c r="D14" s="82"/>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c r="IU14" s="78"/>
      <c r="IV14" s="78"/>
    </row>
    <row r="15" spans="1:256" ht="16.5" thickBot="1" x14ac:dyDescent="0.3">
      <c r="A15" s="81">
        <v>4</v>
      </c>
      <c r="B15" s="130" t="s">
        <v>14</v>
      </c>
      <c r="C15" s="131"/>
      <c r="D15" s="82"/>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row>
    <row r="16" spans="1:256" ht="16.5" thickBot="1" x14ac:dyDescent="0.3">
      <c r="A16" s="81">
        <v>5</v>
      </c>
      <c r="B16" s="130" t="s">
        <v>15</v>
      </c>
      <c r="C16" s="131"/>
      <c r="D16" s="82"/>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c r="IU16" s="78"/>
      <c r="IV16" s="78"/>
    </row>
    <row r="17" spans="1:256" ht="16.5" thickBot="1" x14ac:dyDescent="0.3">
      <c r="A17" s="81">
        <v>6</v>
      </c>
      <c r="B17" s="130" t="s">
        <v>16</v>
      </c>
      <c r="C17" s="131"/>
      <c r="D17" s="82"/>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c r="IU17" s="78"/>
      <c r="IV17" s="78"/>
    </row>
    <row r="18" spans="1:256" ht="16.5" thickBot="1" x14ac:dyDescent="0.3">
      <c r="A18" s="81">
        <v>7</v>
      </c>
      <c r="B18" s="130" t="s">
        <v>17</v>
      </c>
      <c r="C18" s="131"/>
      <c r="D18" s="82"/>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c r="IU18" s="78"/>
      <c r="IV18" s="78"/>
    </row>
    <row r="19" spans="1:256" ht="16.5" thickBot="1" x14ac:dyDescent="0.3">
      <c r="A19" s="81">
        <v>8</v>
      </c>
      <c r="B19" s="130" t="s">
        <v>18</v>
      </c>
      <c r="C19" s="131"/>
      <c r="D19" s="82"/>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c r="IU19" s="78"/>
      <c r="IV19" s="78"/>
    </row>
    <row r="20" spans="1:256" ht="16.5" thickBot="1" x14ac:dyDescent="0.3">
      <c r="A20" s="81">
        <v>9</v>
      </c>
      <c r="B20" s="130" t="s">
        <v>19</v>
      </c>
      <c r="C20" s="131"/>
      <c r="D20" s="82"/>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c r="IU20" s="78"/>
      <c r="IV20" s="78"/>
    </row>
    <row r="21" spans="1:256" ht="16.5" thickBot="1" x14ac:dyDescent="0.3">
      <c r="A21" s="81">
        <v>10</v>
      </c>
      <c r="B21" s="137" t="s">
        <v>20</v>
      </c>
      <c r="C21" s="131"/>
      <c r="D21" s="82"/>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c r="IU21" s="78"/>
      <c r="IV21" s="78"/>
    </row>
  </sheetData>
  <sheetProtection sheet="1" objects="1" scenarios="1"/>
  <dataConsolidate/>
  <mergeCells count="18">
    <mergeCell ref="B17:C17"/>
    <mergeCell ref="B18:C18"/>
    <mergeCell ref="B19:C19"/>
    <mergeCell ref="B20:C20"/>
    <mergeCell ref="B21:C21"/>
    <mergeCell ref="B16:C16"/>
    <mergeCell ref="A1:B1"/>
    <mergeCell ref="C1:D1"/>
    <mergeCell ref="A6:D6"/>
    <mergeCell ref="A8:D8"/>
    <mergeCell ref="A9:D9"/>
    <mergeCell ref="B11:C11"/>
    <mergeCell ref="B12:C12"/>
    <mergeCell ref="B13:C13"/>
    <mergeCell ref="B14:C14"/>
    <mergeCell ref="B15:C15"/>
    <mergeCell ref="A3:D3"/>
    <mergeCell ref="A4:D4"/>
  </mergeCells>
  <pageMargins left="0.70866141732283472" right="0.70866141732283472" top="0.98425196850393704" bottom="1.1811023622047245" header="0.31496062992125984" footer="0.31496062992125984"/>
  <pageSetup paperSize="9" scale="99" orientation="portrait" horizontalDpi="30066" verticalDpi="26478" r:id="rId1"/>
  <headerFooter alignWithMargins="0">
    <oddFooter>&amp;L&amp;"Arial,Standard"&amp;7&amp;F / &amp;A&amp;R&amp;"Arial? ,Standard"&amp;7Seite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Horizontal="1" syncRef="A1">
    <tabColor rgb="FF92D050"/>
  </sheetPr>
  <dimension ref="A1:IV105"/>
  <sheetViews>
    <sheetView showGridLines="0" zoomScaleNormal="100" workbookViewId="0">
      <selection activeCell="E11" sqref="E11"/>
    </sheetView>
  </sheetViews>
  <sheetFormatPr baseColWidth="10" defaultColWidth="10.7109375" defaultRowHeight="15" x14ac:dyDescent="0.25"/>
  <cols>
    <col min="1" max="1" width="5.7109375" style="3" customWidth="1"/>
    <col min="2" max="2" width="15.7109375" style="3" customWidth="1"/>
    <col min="3" max="3" width="50.7109375" style="3" customWidth="1"/>
    <col min="4" max="4" width="45.7109375" style="9" customWidth="1"/>
    <col min="5" max="5" width="15.7109375" style="3" customWidth="1"/>
    <col min="6" max="6" width="5.7109375" style="23" bestFit="1" customWidth="1"/>
    <col min="7" max="254" width="10.7109375" style="3" bestFit="1" customWidth="1"/>
    <col min="255" max="16384" width="10.7109375" style="4"/>
  </cols>
  <sheetData>
    <row r="1" spans="1:256" s="3" customFormat="1" ht="9.9499999999999993" customHeight="1" x14ac:dyDescent="0.25">
      <c r="A1" s="139" t="s">
        <v>201</v>
      </c>
      <c r="B1" s="139"/>
      <c r="C1" s="118" t="s">
        <v>0</v>
      </c>
      <c r="D1" s="119"/>
      <c r="E1" s="119"/>
      <c r="F1" s="23"/>
    </row>
    <row r="2" spans="1:256" ht="11.1" customHeight="1" x14ac:dyDescent="0.2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row>
    <row r="3" spans="1:256" ht="15.75" customHeight="1" x14ac:dyDescent="0.25">
      <c r="A3" s="124" t="s">
        <v>174</v>
      </c>
      <c r="B3" s="124"/>
      <c r="C3" s="124"/>
      <c r="D3" s="124"/>
      <c r="F3" s="3"/>
      <c r="IU3" s="3"/>
      <c r="IV3" s="3"/>
    </row>
    <row r="4" spans="1:256" ht="99" customHeight="1" x14ac:dyDescent="0.25">
      <c r="A4" s="110" t="s">
        <v>193</v>
      </c>
      <c r="B4" s="110"/>
      <c r="C4" s="110"/>
      <c r="D4" s="110"/>
      <c r="E4" s="110"/>
      <c r="F4" s="3"/>
      <c r="IU4" s="3"/>
      <c r="IV4" s="3"/>
    </row>
    <row r="5" spans="1:256" ht="24" customHeight="1" x14ac:dyDescent="0.25"/>
    <row r="6" spans="1:256" s="3" customFormat="1" ht="15.75" customHeight="1" x14ac:dyDescent="0.25">
      <c r="A6" s="140" t="s">
        <v>51</v>
      </c>
      <c r="B6" s="147"/>
      <c r="C6" s="148"/>
      <c r="D6" s="107"/>
      <c r="E6" s="107"/>
      <c r="F6" s="23"/>
    </row>
    <row r="7" spans="1:256" s="3" customFormat="1" ht="11.1" customHeight="1" x14ac:dyDescent="0.25">
      <c r="F7" s="23"/>
    </row>
    <row r="8" spans="1:256" s="45" customFormat="1" ht="20.100000000000001" customHeight="1" x14ac:dyDescent="0.25">
      <c r="A8" s="149" t="s">
        <v>52</v>
      </c>
      <c r="B8" s="150"/>
      <c r="C8" s="150"/>
      <c r="D8" s="62"/>
      <c r="E8" s="63"/>
      <c r="F8" s="64"/>
    </row>
    <row r="9" spans="1:256" s="3" customFormat="1" ht="12.75" customHeight="1" x14ac:dyDescent="0.25">
      <c r="A9" s="151" t="s">
        <v>53</v>
      </c>
      <c r="B9" s="152"/>
      <c r="C9" s="153"/>
      <c r="D9" s="65"/>
      <c r="E9" s="66"/>
      <c r="F9" s="23"/>
    </row>
    <row r="10" spans="1:256" s="38" customFormat="1" ht="15.75" customHeight="1" thickBot="1" x14ac:dyDescent="0.25">
      <c r="A10" s="46"/>
      <c r="B10" s="154" t="s">
        <v>59</v>
      </c>
      <c r="C10" s="155"/>
      <c r="D10" s="47"/>
      <c r="E10" s="67"/>
      <c r="F10" s="68"/>
    </row>
    <row r="11" spans="1:256" s="3" customFormat="1" ht="27" customHeight="1" thickBot="1" x14ac:dyDescent="0.3">
      <c r="A11" s="52" t="s">
        <v>54</v>
      </c>
      <c r="B11" s="156" t="s">
        <v>56</v>
      </c>
      <c r="C11" s="157"/>
      <c r="D11" s="158" t="s">
        <v>63</v>
      </c>
      <c r="E11" s="1">
        <v>0</v>
      </c>
      <c r="F11" s="23"/>
    </row>
    <row r="12" spans="1:256" s="3" customFormat="1" ht="27" customHeight="1" thickBot="1" x14ac:dyDescent="0.3">
      <c r="A12" s="52" t="s">
        <v>55</v>
      </c>
      <c r="B12" s="156" t="s">
        <v>57</v>
      </c>
      <c r="C12" s="157"/>
      <c r="D12" s="159"/>
      <c r="E12" s="1">
        <v>3</v>
      </c>
      <c r="F12" s="23"/>
    </row>
    <row r="13" spans="1:256" ht="24" customHeight="1" x14ac:dyDescent="0.25"/>
    <row r="14" spans="1:256" s="3" customFormat="1" ht="15.75" customHeight="1" x14ac:dyDescent="0.25">
      <c r="A14" s="140" t="s">
        <v>50</v>
      </c>
      <c r="B14" s="140"/>
      <c r="C14" s="140"/>
      <c r="D14" s="140"/>
      <c r="E14" s="140"/>
      <c r="F14" s="69">
        <f>SUM(F19:F23,F28:F32,F37:F41,F46:F50,F55:F59,F64:F68,F73:F77,F82:F86,F91:F95,F100:F104)</f>
        <v>0</v>
      </c>
    </row>
    <row r="15" spans="1:256" s="3" customFormat="1" ht="11.1" customHeight="1" thickBot="1" x14ac:dyDescent="0.3">
      <c r="F15" s="23"/>
    </row>
    <row r="16" spans="1:256" s="45" customFormat="1" ht="20.100000000000001" customHeight="1" thickBot="1" x14ac:dyDescent="0.3">
      <c r="A16" s="141" t="s">
        <v>21</v>
      </c>
      <c r="B16" s="142"/>
      <c r="C16" s="143"/>
      <c r="D16" s="70" t="s">
        <v>61</v>
      </c>
      <c r="E16" s="88">
        <v>0</v>
      </c>
      <c r="F16" s="64"/>
    </row>
    <row r="17" spans="1:6" s="3" customFormat="1" ht="12.75" customHeight="1" thickBot="1" x14ac:dyDescent="0.3">
      <c r="A17" s="144" t="s">
        <v>22</v>
      </c>
      <c r="B17" s="145"/>
      <c r="C17" s="146"/>
      <c r="D17" s="71"/>
      <c r="E17" s="72" t="s">
        <v>62</v>
      </c>
      <c r="F17" s="23"/>
    </row>
    <row r="18" spans="1:6" s="38" customFormat="1" ht="15.75" customHeight="1" thickBot="1" x14ac:dyDescent="0.25">
      <c r="A18" s="46" t="s">
        <v>8</v>
      </c>
      <c r="B18" s="138" t="s">
        <v>23</v>
      </c>
      <c r="C18" s="138"/>
      <c r="D18" s="73" t="s">
        <v>24</v>
      </c>
      <c r="E18" s="74" t="s">
        <v>60</v>
      </c>
      <c r="F18" s="68"/>
    </row>
    <row r="19" spans="1:6" s="3" customFormat="1" ht="27" customHeight="1" thickBot="1" x14ac:dyDescent="0.3">
      <c r="A19" s="75" t="str">
        <f>IF(B19="","","1a")</f>
        <v>1a</v>
      </c>
      <c r="B19" s="162" t="s">
        <v>25</v>
      </c>
      <c r="C19" s="161"/>
      <c r="D19" s="2" t="s">
        <v>178</v>
      </c>
      <c r="E19" s="77">
        <v>0</v>
      </c>
      <c r="F19" s="76">
        <f>IF(B19="","",$E$16+E19)</f>
        <v>0</v>
      </c>
    </row>
    <row r="20" spans="1:6" s="3" customFormat="1" ht="27" customHeight="1" thickBot="1" x14ac:dyDescent="0.3">
      <c r="A20" s="75" t="str">
        <f>IF(B20="","","1b")</f>
        <v>1b</v>
      </c>
      <c r="B20" s="162" t="s">
        <v>26</v>
      </c>
      <c r="C20" s="161"/>
      <c r="D20" s="2" t="s">
        <v>178</v>
      </c>
      <c r="E20" s="77">
        <v>0</v>
      </c>
      <c r="F20" s="76">
        <f t="shared" ref="F20:F23" si="0">IF(B20="","",$E$16+E20)</f>
        <v>0</v>
      </c>
    </row>
    <row r="21" spans="1:6" s="3" customFormat="1" ht="27" customHeight="1" thickBot="1" x14ac:dyDescent="0.3">
      <c r="A21" s="75" t="str">
        <f>IF(B21="","","1c")</f>
        <v>1c</v>
      </c>
      <c r="B21" s="162" t="s">
        <v>27</v>
      </c>
      <c r="C21" s="161"/>
      <c r="D21" s="2" t="s">
        <v>178</v>
      </c>
      <c r="E21" s="77">
        <v>0</v>
      </c>
      <c r="F21" s="76">
        <f t="shared" si="0"/>
        <v>0</v>
      </c>
    </row>
    <row r="22" spans="1:6" s="3" customFormat="1" ht="27" customHeight="1" thickBot="1" x14ac:dyDescent="0.3">
      <c r="A22" s="75" t="str">
        <f>IF(B22="","","1d")</f>
        <v>1d</v>
      </c>
      <c r="B22" s="160" t="s">
        <v>95</v>
      </c>
      <c r="C22" s="161"/>
      <c r="D22" s="2" t="s">
        <v>178</v>
      </c>
      <c r="E22" s="77">
        <v>0</v>
      </c>
      <c r="F22" s="76">
        <f>IF(B22="","",$E$16+E22)</f>
        <v>0</v>
      </c>
    </row>
    <row r="23" spans="1:6" s="3" customFormat="1" ht="27" customHeight="1" thickBot="1" x14ac:dyDescent="0.3">
      <c r="A23" s="75" t="str">
        <f>IF(B23="","","1e")</f>
        <v>1e</v>
      </c>
      <c r="B23" s="160" t="s">
        <v>96</v>
      </c>
      <c r="C23" s="161"/>
      <c r="D23" s="2" t="s">
        <v>178</v>
      </c>
      <c r="E23" s="77">
        <v>0</v>
      </c>
      <c r="F23" s="76">
        <f t="shared" si="0"/>
        <v>0</v>
      </c>
    </row>
    <row r="24" spans="1:6" s="3" customFormat="1" ht="11.1" customHeight="1" thickBot="1" x14ac:dyDescent="0.3">
      <c r="E24" s="22"/>
      <c r="F24" s="76"/>
    </row>
    <row r="25" spans="1:6" s="45" customFormat="1" ht="20.100000000000001" customHeight="1" thickBot="1" x14ac:dyDescent="0.3">
      <c r="A25" s="141" t="s">
        <v>93</v>
      </c>
      <c r="B25" s="163"/>
      <c r="C25" s="164"/>
      <c r="D25" s="70" t="s">
        <v>61</v>
      </c>
      <c r="E25" s="88">
        <v>0</v>
      </c>
      <c r="F25" s="76"/>
    </row>
    <row r="26" spans="1:6" s="3" customFormat="1" ht="12.75" customHeight="1" thickBot="1" x14ac:dyDescent="0.3">
      <c r="A26" s="144" t="s">
        <v>28</v>
      </c>
      <c r="B26" s="145"/>
      <c r="C26" s="146"/>
      <c r="D26" s="71"/>
      <c r="E26" s="72" t="s">
        <v>62</v>
      </c>
      <c r="F26" s="76"/>
    </row>
    <row r="27" spans="1:6" s="38" customFormat="1" ht="15.75" customHeight="1" thickBot="1" x14ac:dyDescent="0.25">
      <c r="A27" s="46" t="s">
        <v>8</v>
      </c>
      <c r="B27" s="138" t="s">
        <v>23</v>
      </c>
      <c r="C27" s="138"/>
      <c r="D27" s="73" t="s">
        <v>24</v>
      </c>
      <c r="E27" s="74" t="s">
        <v>60</v>
      </c>
      <c r="F27" s="76"/>
    </row>
    <row r="28" spans="1:6" s="3" customFormat="1" ht="27" customHeight="1" thickBot="1" x14ac:dyDescent="0.3">
      <c r="A28" s="75" t="str">
        <f>IF(B28="","","2a")</f>
        <v>2a</v>
      </c>
      <c r="B28" s="162" t="s">
        <v>29</v>
      </c>
      <c r="C28" s="161"/>
      <c r="D28" s="2" t="s">
        <v>177</v>
      </c>
      <c r="E28" s="77">
        <v>0</v>
      </c>
      <c r="F28" s="76">
        <f>IF(B28="","",$E$25+E28)</f>
        <v>0</v>
      </c>
    </row>
    <row r="29" spans="1:6" s="3" customFormat="1" ht="27" customHeight="1" thickBot="1" x14ac:dyDescent="0.3">
      <c r="A29" s="75" t="str">
        <f>IF(B29="","","2b")</f>
        <v>2b</v>
      </c>
      <c r="B29" s="162" t="s">
        <v>30</v>
      </c>
      <c r="C29" s="161"/>
      <c r="D29" s="2" t="s">
        <v>177</v>
      </c>
      <c r="E29" s="77">
        <v>0</v>
      </c>
      <c r="F29" s="76">
        <f t="shared" ref="F29:F32" si="1">IF(B29="","",$E$25+E29)</f>
        <v>0</v>
      </c>
    </row>
    <row r="30" spans="1:6" s="3" customFormat="1" ht="27" customHeight="1" thickBot="1" x14ac:dyDescent="0.3">
      <c r="A30" s="75" t="str">
        <f>IF(B30="","","2c")</f>
        <v>2c</v>
      </c>
      <c r="B30" s="162" t="s">
        <v>31</v>
      </c>
      <c r="C30" s="161"/>
      <c r="D30" s="2" t="s">
        <v>177</v>
      </c>
      <c r="E30" s="77">
        <v>0</v>
      </c>
      <c r="F30" s="76">
        <f t="shared" si="1"/>
        <v>0</v>
      </c>
    </row>
    <row r="31" spans="1:6" s="3" customFormat="1" ht="27" customHeight="1" thickBot="1" x14ac:dyDescent="0.3">
      <c r="A31" s="75" t="str">
        <f>IF(B31="","","2d")</f>
        <v>2d</v>
      </c>
      <c r="B31" s="160" t="s">
        <v>97</v>
      </c>
      <c r="C31" s="161"/>
      <c r="D31" s="2" t="s">
        <v>177</v>
      </c>
      <c r="E31" s="77">
        <v>0</v>
      </c>
      <c r="F31" s="76">
        <f t="shared" si="1"/>
        <v>0</v>
      </c>
    </row>
    <row r="32" spans="1:6" s="3" customFormat="1" ht="27" customHeight="1" thickBot="1" x14ac:dyDescent="0.3">
      <c r="A32" s="75" t="str">
        <f>IF(B32="","","2e")</f>
        <v>2e</v>
      </c>
      <c r="B32" s="160" t="s">
        <v>153</v>
      </c>
      <c r="C32" s="161"/>
      <c r="D32" s="2" t="s">
        <v>177</v>
      </c>
      <c r="E32" s="77">
        <v>0</v>
      </c>
      <c r="F32" s="76">
        <f t="shared" si="1"/>
        <v>0</v>
      </c>
    </row>
    <row r="33" spans="1:6" s="3" customFormat="1" ht="11.1" customHeight="1" thickBot="1" x14ac:dyDescent="0.3">
      <c r="E33" s="22"/>
      <c r="F33" s="76"/>
    </row>
    <row r="34" spans="1:6" s="45" customFormat="1" ht="20.100000000000001" customHeight="1" thickBot="1" x14ac:dyDescent="0.3">
      <c r="A34" s="141" t="s">
        <v>94</v>
      </c>
      <c r="B34" s="142"/>
      <c r="C34" s="143"/>
      <c r="D34" s="70" t="s">
        <v>61</v>
      </c>
      <c r="E34" s="88">
        <v>0</v>
      </c>
      <c r="F34" s="76"/>
    </row>
    <row r="35" spans="1:6" s="3" customFormat="1" ht="12.75" customHeight="1" thickBot="1" x14ac:dyDescent="0.3">
      <c r="A35" s="165" t="s">
        <v>58</v>
      </c>
      <c r="B35" s="145"/>
      <c r="C35" s="146"/>
      <c r="D35" s="71"/>
      <c r="E35" s="72" t="s">
        <v>62</v>
      </c>
      <c r="F35" s="76"/>
    </row>
    <row r="36" spans="1:6" s="38" customFormat="1" ht="15.75" customHeight="1" thickBot="1" x14ac:dyDescent="0.25">
      <c r="A36" s="46" t="s">
        <v>8</v>
      </c>
      <c r="B36" s="138" t="s">
        <v>23</v>
      </c>
      <c r="C36" s="138"/>
      <c r="D36" s="73" t="s">
        <v>24</v>
      </c>
      <c r="E36" s="74" t="s">
        <v>60</v>
      </c>
      <c r="F36" s="76"/>
    </row>
    <row r="37" spans="1:6" s="3" customFormat="1" ht="27" customHeight="1" thickBot="1" x14ac:dyDescent="0.3">
      <c r="A37" s="75" t="str">
        <f>IF(B37="","","3a")</f>
        <v>3a</v>
      </c>
      <c r="B37" s="162" t="s">
        <v>32</v>
      </c>
      <c r="C37" s="161"/>
      <c r="D37" s="2" t="s">
        <v>179</v>
      </c>
      <c r="E37" s="77">
        <v>0</v>
      </c>
      <c r="F37" s="76">
        <f>IF(B37="","",$E$34+E37)</f>
        <v>0</v>
      </c>
    </row>
    <row r="38" spans="1:6" s="3" customFormat="1" ht="27" customHeight="1" thickBot="1" x14ac:dyDescent="0.3">
      <c r="A38" s="75" t="str">
        <f>IF(B38="","","3b")</f>
        <v>3b</v>
      </c>
      <c r="B38" s="162" t="s">
        <v>33</v>
      </c>
      <c r="C38" s="161"/>
      <c r="D38" s="2" t="s">
        <v>180</v>
      </c>
      <c r="E38" s="77">
        <v>0</v>
      </c>
      <c r="F38" s="76">
        <f t="shared" ref="F38:F41" si="2">IF(B38="","",$E$34+E38)</f>
        <v>0</v>
      </c>
    </row>
    <row r="39" spans="1:6" s="3" customFormat="1" ht="27" customHeight="1" thickBot="1" x14ac:dyDescent="0.3">
      <c r="A39" s="75" t="str">
        <f>IF(B39="","","3c")</f>
        <v>3c</v>
      </c>
      <c r="B39" s="160" t="s">
        <v>154</v>
      </c>
      <c r="C39" s="161"/>
      <c r="D39" s="2" t="s">
        <v>179</v>
      </c>
      <c r="E39" s="77">
        <v>0</v>
      </c>
      <c r="F39" s="76">
        <f>IF(B39="","",$E$34+E39)</f>
        <v>0</v>
      </c>
    </row>
    <row r="40" spans="1:6" s="3" customFormat="1" ht="27" customHeight="1" thickBot="1" x14ac:dyDescent="0.3">
      <c r="A40" s="75" t="str">
        <f>IF(B40="","","3d")</f>
        <v>3d</v>
      </c>
      <c r="B40" s="160" t="s">
        <v>98</v>
      </c>
      <c r="C40" s="161"/>
      <c r="D40" s="2" t="s">
        <v>179</v>
      </c>
      <c r="E40" s="77">
        <v>0</v>
      </c>
      <c r="F40" s="76">
        <f>IF(B40="","",$E$34+E40)</f>
        <v>0</v>
      </c>
    </row>
    <row r="41" spans="1:6" s="3" customFormat="1" ht="27" customHeight="1" thickBot="1" x14ac:dyDescent="0.3">
      <c r="A41" s="75" t="str">
        <f>IF(B41="","","3e")</f>
        <v>3e</v>
      </c>
      <c r="B41" s="160" t="s">
        <v>155</v>
      </c>
      <c r="C41" s="161"/>
      <c r="D41" s="2" t="s">
        <v>179</v>
      </c>
      <c r="E41" s="77">
        <v>0</v>
      </c>
      <c r="F41" s="76">
        <f t="shared" si="2"/>
        <v>0</v>
      </c>
    </row>
    <row r="42" spans="1:6" s="3" customFormat="1" ht="11.1" customHeight="1" thickBot="1" x14ac:dyDescent="0.3">
      <c r="E42" s="22"/>
      <c r="F42" s="76"/>
    </row>
    <row r="43" spans="1:6" s="45" customFormat="1" ht="20.100000000000001" customHeight="1" thickBot="1" x14ac:dyDescent="0.3">
      <c r="A43" s="141" t="s">
        <v>99</v>
      </c>
      <c r="B43" s="142"/>
      <c r="C43" s="143"/>
      <c r="D43" s="70" t="s">
        <v>61</v>
      </c>
      <c r="E43" s="88">
        <v>0</v>
      </c>
      <c r="F43" s="76"/>
    </row>
    <row r="44" spans="1:6" s="3" customFormat="1" ht="12.75" customHeight="1" thickBot="1" x14ac:dyDescent="0.3">
      <c r="A44" s="165" t="s">
        <v>104</v>
      </c>
      <c r="B44" s="145"/>
      <c r="C44" s="146"/>
      <c r="D44" s="71"/>
      <c r="E44" s="72" t="s">
        <v>62</v>
      </c>
      <c r="F44" s="76"/>
    </row>
    <row r="45" spans="1:6" s="38" customFormat="1" ht="15.75" customHeight="1" thickBot="1" x14ac:dyDescent="0.25">
      <c r="A45" s="46" t="s">
        <v>8</v>
      </c>
      <c r="B45" s="138" t="s">
        <v>23</v>
      </c>
      <c r="C45" s="138"/>
      <c r="D45" s="73" t="s">
        <v>24</v>
      </c>
      <c r="E45" s="74" t="s">
        <v>60</v>
      </c>
      <c r="F45" s="76"/>
    </row>
    <row r="46" spans="1:6" s="3" customFormat="1" ht="27" customHeight="1" thickBot="1" x14ac:dyDescent="0.3">
      <c r="A46" s="75" t="str">
        <f>IF(B46="","","4a")</f>
        <v>4a</v>
      </c>
      <c r="B46" s="160" t="s">
        <v>103</v>
      </c>
      <c r="C46" s="161"/>
      <c r="D46" s="2" t="s">
        <v>181</v>
      </c>
      <c r="E46" s="77">
        <v>0</v>
      </c>
      <c r="F46" s="76">
        <f>IF(B46="","",$E$43+E46)</f>
        <v>0</v>
      </c>
    </row>
    <row r="47" spans="1:6" s="3" customFormat="1" ht="27" customHeight="1" thickBot="1" x14ac:dyDescent="0.3">
      <c r="A47" s="75" t="str">
        <f>IF(B47="","","4b")</f>
        <v>4b</v>
      </c>
      <c r="B47" s="160" t="s">
        <v>107</v>
      </c>
      <c r="C47" s="161"/>
      <c r="D47" s="2" t="s">
        <v>182</v>
      </c>
      <c r="E47" s="77">
        <v>0</v>
      </c>
      <c r="F47" s="76">
        <f t="shared" ref="F47:F48" si="3">IF(B47="","",$E$43+E47)</f>
        <v>0</v>
      </c>
    </row>
    <row r="48" spans="1:6" s="3" customFormat="1" ht="27" customHeight="1" thickBot="1" x14ac:dyDescent="0.3">
      <c r="A48" s="75" t="str">
        <f>IF(B48="","","4c")</f>
        <v>4c</v>
      </c>
      <c r="B48" s="160" t="s">
        <v>105</v>
      </c>
      <c r="C48" s="161"/>
      <c r="D48" s="2" t="s">
        <v>183</v>
      </c>
      <c r="E48" s="77">
        <v>0</v>
      </c>
      <c r="F48" s="76">
        <f t="shared" si="3"/>
        <v>0</v>
      </c>
    </row>
    <row r="49" spans="1:6" s="3" customFormat="1" ht="27" customHeight="1" thickBot="1" x14ac:dyDescent="0.3">
      <c r="A49" s="75" t="str">
        <f>IF(B49="","","4d")</f>
        <v>4d</v>
      </c>
      <c r="B49" s="160" t="s">
        <v>106</v>
      </c>
      <c r="C49" s="161"/>
      <c r="D49" s="2" t="s">
        <v>183</v>
      </c>
      <c r="E49" s="77">
        <v>0</v>
      </c>
      <c r="F49" s="76">
        <f>IF(B49="","",$E$43+E49)</f>
        <v>0</v>
      </c>
    </row>
    <row r="50" spans="1:6" s="3" customFormat="1" ht="27" customHeight="1" thickBot="1" x14ac:dyDescent="0.3">
      <c r="A50" s="75" t="str">
        <f>IF(B50="","","4e")</f>
        <v>4e</v>
      </c>
      <c r="B50" s="160" t="s">
        <v>108</v>
      </c>
      <c r="C50" s="161"/>
      <c r="D50" s="2" t="s">
        <v>184</v>
      </c>
      <c r="E50" s="77">
        <v>0</v>
      </c>
      <c r="F50" s="76">
        <f>IF(B50="","",$E$43+E50)</f>
        <v>0</v>
      </c>
    </row>
    <row r="51" spans="1:6" s="3" customFormat="1" ht="11.1" customHeight="1" thickBot="1" x14ac:dyDescent="0.3">
      <c r="E51" s="22"/>
      <c r="F51" s="76"/>
    </row>
    <row r="52" spans="1:6" s="45" customFormat="1" ht="20.100000000000001" customHeight="1" thickBot="1" x14ac:dyDescent="0.3">
      <c r="A52" s="141" t="s">
        <v>100</v>
      </c>
      <c r="B52" s="142"/>
      <c r="C52" s="143"/>
      <c r="D52" s="70" t="s">
        <v>61</v>
      </c>
      <c r="E52" s="88">
        <v>0</v>
      </c>
      <c r="F52" s="76"/>
    </row>
    <row r="53" spans="1:6" s="3" customFormat="1" ht="12.75" customHeight="1" thickBot="1" x14ac:dyDescent="0.3">
      <c r="A53" s="165" t="s">
        <v>109</v>
      </c>
      <c r="B53" s="145"/>
      <c r="C53" s="146"/>
      <c r="D53" s="71"/>
      <c r="E53" s="72" t="s">
        <v>62</v>
      </c>
      <c r="F53" s="76"/>
    </row>
    <row r="54" spans="1:6" s="38" customFormat="1" ht="15.75" customHeight="1" thickBot="1" x14ac:dyDescent="0.25">
      <c r="A54" s="46" t="s">
        <v>8</v>
      </c>
      <c r="B54" s="138" t="s">
        <v>23</v>
      </c>
      <c r="C54" s="138"/>
      <c r="D54" s="73" t="s">
        <v>24</v>
      </c>
      <c r="E54" s="74" t="s">
        <v>60</v>
      </c>
      <c r="F54" s="76"/>
    </row>
    <row r="55" spans="1:6" s="3" customFormat="1" ht="27" customHeight="1" thickBot="1" x14ac:dyDescent="0.3">
      <c r="A55" s="75" t="str">
        <f>IF(B55="","","5a")</f>
        <v>5a</v>
      </c>
      <c r="B55" s="160" t="s">
        <v>110</v>
      </c>
      <c r="C55" s="161"/>
      <c r="D55" s="2" t="s">
        <v>185</v>
      </c>
      <c r="E55" s="77">
        <v>0</v>
      </c>
      <c r="F55" s="76">
        <f>IF(B55="","",$E$52+E55)</f>
        <v>0</v>
      </c>
    </row>
    <row r="56" spans="1:6" s="3" customFormat="1" ht="27" customHeight="1" thickBot="1" x14ac:dyDescent="0.3">
      <c r="A56" s="75" t="str">
        <f>IF(B56="","","5b")</f>
        <v>5b</v>
      </c>
      <c r="B56" s="160" t="s">
        <v>111</v>
      </c>
      <c r="C56" s="161"/>
      <c r="D56" s="2" t="s">
        <v>185</v>
      </c>
      <c r="E56" s="77">
        <v>0</v>
      </c>
      <c r="F56" s="76">
        <f>IF(B56="","",$E$52+E56)</f>
        <v>0</v>
      </c>
    </row>
    <row r="57" spans="1:6" s="3" customFormat="1" ht="27" customHeight="1" thickBot="1" x14ac:dyDescent="0.3">
      <c r="A57" s="75" t="str">
        <f>IF(B57="","","5c")</f>
        <v>5c</v>
      </c>
      <c r="B57" s="160" t="s">
        <v>112</v>
      </c>
      <c r="C57" s="161"/>
      <c r="D57" s="2" t="s">
        <v>185</v>
      </c>
      <c r="E57" s="77">
        <v>0</v>
      </c>
      <c r="F57" s="76">
        <f t="shared" ref="F57:F59" si="4">IF(B57="","",$E$52+E57)</f>
        <v>0</v>
      </c>
    </row>
    <row r="58" spans="1:6" s="3" customFormat="1" ht="27" customHeight="1" thickBot="1" x14ac:dyDescent="0.3">
      <c r="A58" s="75" t="str">
        <f>IF(B58="","","5d")</f>
        <v>5d</v>
      </c>
      <c r="B58" s="160" t="s">
        <v>113</v>
      </c>
      <c r="C58" s="161"/>
      <c r="D58" s="2" t="s">
        <v>185</v>
      </c>
      <c r="E58" s="77">
        <v>0</v>
      </c>
      <c r="F58" s="76">
        <f t="shared" si="4"/>
        <v>0</v>
      </c>
    </row>
    <row r="59" spans="1:6" s="3" customFormat="1" ht="27" customHeight="1" thickBot="1" x14ac:dyDescent="0.3">
      <c r="A59" s="75" t="str">
        <f>IF(B59="","","5e")</f>
        <v>5e</v>
      </c>
      <c r="B59" s="160" t="s">
        <v>114</v>
      </c>
      <c r="C59" s="161"/>
      <c r="D59" s="2" t="s">
        <v>185</v>
      </c>
      <c r="E59" s="77">
        <v>0</v>
      </c>
      <c r="F59" s="76">
        <f t="shared" si="4"/>
        <v>0</v>
      </c>
    </row>
    <row r="60" spans="1:6" s="3" customFormat="1" ht="11.1" customHeight="1" thickBot="1" x14ac:dyDescent="0.3">
      <c r="E60" s="22"/>
      <c r="F60" s="76"/>
    </row>
    <row r="61" spans="1:6" s="45" customFormat="1" ht="20.100000000000001" customHeight="1" thickBot="1" x14ac:dyDescent="0.3">
      <c r="A61" s="141" t="s">
        <v>101</v>
      </c>
      <c r="B61" s="142"/>
      <c r="C61" s="143"/>
      <c r="D61" s="70" t="s">
        <v>61</v>
      </c>
      <c r="E61" s="88">
        <v>0</v>
      </c>
      <c r="F61" s="76"/>
    </row>
    <row r="62" spans="1:6" s="3" customFormat="1" ht="12.75" customHeight="1" thickBot="1" x14ac:dyDescent="0.3">
      <c r="A62" s="165" t="s">
        <v>115</v>
      </c>
      <c r="B62" s="145"/>
      <c r="C62" s="146"/>
      <c r="D62" s="71"/>
      <c r="E62" s="72" t="s">
        <v>62</v>
      </c>
      <c r="F62" s="76"/>
    </row>
    <row r="63" spans="1:6" s="38" customFormat="1" ht="15.75" customHeight="1" thickBot="1" x14ac:dyDescent="0.25">
      <c r="A63" s="46" t="s">
        <v>8</v>
      </c>
      <c r="B63" s="138" t="s">
        <v>23</v>
      </c>
      <c r="C63" s="138"/>
      <c r="D63" s="73" t="s">
        <v>24</v>
      </c>
      <c r="E63" s="74" t="s">
        <v>60</v>
      </c>
      <c r="F63" s="76"/>
    </row>
    <row r="64" spans="1:6" s="3" customFormat="1" ht="27" customHeight="1" thickBot="1" x14ac:dyDescent="0.3">
      <c r="A64" s="75" t="str">
        <f>IF(B64="","","6a")</f>
        <v>6a</v>
      </c>
      <c r="B64" s="160" t="s">
        <v>116</v>
      </c>
      <c r="C64" s="161"/>
      <c r="D64" s="2" t="s">
        <v>186</v>
      </c>
      <c r="E64" s="77">
        <v>0</v>
      </c>
      <c r="F64" s="76">
        <f>IF(B64="","",$E$61+E64)</f>
        <v>0</v>
      </c>
    </row>
    <row r="65" spans="1:6" s="3" customFormat="1" ht="27" customHeight="1" thickBot="1" x14ac:dyDescent="0.3">
      <c r="A65" s="75" t="str">
        <f>IF(B65="","","6b")</f>
        <v>6b</v>
      </c>
      <c r="B65" s="160" t="s">
        <v>118</v>
      </c>
      <c r="C65" s="161"/>
      <c r="D65" s="2" t="s">
        <v>186</v>
      </c>
      <c r="E65" s="77">
        <v>0</v>
      </c>
      <c r="F65" s="76">
        <f t="shared" ref="F65:F68" si="5">IF(B65="","",$E$61+E65)</f>
        <v>0</v>
      </c>
    </row>
    <row r="66" spans="1:6" s="3" customFormat="1" ht="27" customHeight="1" thickBot="1" x14ac:dyDescent="0.3">
      <c r="A66" s="75" t="str">
        <f>IF(B66="","","6c")</f>
        <v>6c</v>
      </c>
      <c r="B66" s="160" t="s">
        <v>117</v>
      </c>
      <c r="C66" s="161"/>
      <c r="D66" s="2" t="s">
        <v>186</v>
      </c>
      <c r="E66" s="77">
        <v>0</v>
      </c>
      <c r="F66" s="76">
        <f t="shared" si="5"/>
        <v>0</v>
      </c>
    </row>
    <row r="67" spans="1:6" s="3" customFormat="1" ht="27" customHeight="1" thickBot="1" x14ac:dyDescent="0.3">
      <c r="A67" s="75" t="str">
        <f>IF(B67="","","6d")</f>
        <v>6d</v>
      </c>
      <c r="B67" s="160" t="s">
        <v>119</v>
      </c>
      <c r="C67" s="161"/>
      <c r="D67" s="2" t="s">
        <v>186</v>
      </c>
      <c r="E67" s="77">
        <v>0</v>
      </c>
      <c r="F67" s="76">
        <f t="shared" si="5"/>
        <v>0</v>
      </c>
    </row>
    <row r="68" spans="1:6" s="3" customFormat="1" ht="27" customHeight="1" thickBot="1" x14ac:dyDescent="0.3">
      <c r="A68" s="75" t="str">
        <f>IF(B68="","","6e")</f>
        <v>6e</v>
      </c>
      <c r="B68" s="160" t="s">
        <v>120</v>
      </c>
      <c r="C68" s="161"/>
      <c r="D68" s="2" t="s">
        <v>186</v>
      </c>
      <c r="E68" s="77">
        <v>0</v>
      </c>
      <c r="F68" s="76">
        <f t="shared" si="5"/>
        <v>0</v>
      </c>
    </row>
    <row r="69" spans="1:6" s="3" customFormat="1" ht="11.1" customHeight="1" thickBot="1" x14ac:dyDescent="0.3">
      <c r="E69" s="22"/>
      <c r="F69" s="76"/>
    </row>
    <row r="70" spans="1:6" s="45" customFormat="1" ht="20.100000000000001" customHeight="1" thickBot="1" x14ac:dyDescent="0.3">
      <c r="A70" s="141" t="s">
        <v>102</v>
      </c>
      <c r="B70" s="142"/>
      <c r="C70" s="143"/>
      <c r="D70" s="70" t="s">
        <v>61</v>
      </c>
      <c r="E70" s="88">
        <v>0</v>
      </c>
      <c r="F70" s="76"/>
    </row>
    <row r="71" spans="1:6" s="3" customFormat="1" ht="12.75" customHeight="1" thickBot="1" x14ac:dyDescent="0.3">
      <c r="A71" s="165" t="s">
        <v>115</v>
      </c>
      <c r="B71" s="145"/>
      <c r="C71" s="146"/>
      <c r="D71" s="71"/>
      <c r="E71" s="72" t="s">
        <v>62</v>
      </c>
      <c r="F71" s="76"/>
    </row>
    <row r="72" spans="1:6" s="38" customFormat="1" ht="15.75" customHeight="1" thickBot="1" x14ac:dyDescent="0.25">
      <c r="A72" s="46" t="s">
        <v>8</v>
      </c>
      <c r="B72" s="138" t="s">
        <v>23</v>
      </c>
      <c r="C72" s="138"/>
      <c r="D72" s="73" t="s">
        <v>24</v>
      </c>
      <c r="E72" s="74" t="s">
        <v>60</v>
      </c>
      <c r="F72" s="76"/>
    </row>
    <row r="73" spans="1:6" s="3" customFormat="1" ht="27" customHeight="1" thickBot="1" x14ac:dyDescent="0.3">
      <c r="A73" s="75" t="str">
        <f>IF(B73="","","7a")</f>
        <v>7a</v>
      </c>
      <c r="B73" s="160" t="s">
        <v>121</v>
      </c>
      <c r="C73" s="161"/>
      <c r="D73" s="2" t="s">
        <v>187</v>
      </c>
      <c r="E73" s="77">
        <v>0</v>
      </c>
      <c r="F73" s="76">
        <f>IF(B73="","",$E$70+E73)</f>
        <v>0</v>
      </c>
    </row>
    <row r="74" spans="1:6" s="3" customFormat="1" ht="27" customHeight="1" thickBot="1" x14ac:dyDescent="0.3">
      <c r="A74" s="75" t="str">
        <f>IF(B74="","","7b")</f>
        <v>7b</v>
      </c>
      <c r="B74" s="160" t="s">
        <v>122</v>
      </c>
      <c r="C74" s="161"/>
      <c r="D74" s="2" t="s">
        <v>188</v>
      </c>
      <c r="E74" s="77">
        <v>0</v>
      </c>
      <c r="F74" s="76">
        <f t="shared" ref="F74:F77" si="6">IF(B74="","",$E$70+E74)</f>
        <v>0</v>
      </c>
    </row>
    <row r="75" spans="1:6" s="3" customFormat="1" ht="27" customHeight="1" thickBot="1" x14ac:dyDescent="0.3">
      <c r="A75" s="75" t="str">
        <f>IF(B75="","","7c")</f>
        <v>7c</v>
      </c>
      <c r="B75" s="160" t="s">
        <v>123</v>
      </c>
      <c r="C75" s="161"/>
      <c r="D75" s="2" t="s">
        <v>189</v>
      </c>
      <c r="E75" s="77">
        <v>0</v>
      </c>
      <c r="F75" s="76">
        <f t="shared" si="6"/>
        <v>0</v>
      </c>
    </row>
    <row r="76" spans="1:6" s="3" customFormat="1" ht="27" customHeight="1" thickBot="1" x14ac:dyDescent="0.3">
      <c r="A76" s="75" t="str">
        <f>IF(B76="","","7d")</f>
        <v>7d</v>
      </c>
      <c r="B76" s="160" t="s">
        <v>124</v>
      </c>
      <c r="C76" s="161"/>
      <c r="D76" s="2" t="s">
        <v>189</v>
      </c>
      <c r="E76" s="77">
        <v>0</v>
      </c>
      <c r="F76" s="76">
        <f t="shared" si="6"/>
        <v>0</v>
      </c>
    </row>
    <row r="77" spans="1:6" s="3" customFormat="1" ht="27" customHeight="1" thickBot="1" x14ac:dyDescent="0.3">
      <c r="A77" s="75" t="str">
        <f>IF(B77="","","7e")</f>
        <v>7e</v>
      </c>
      <c r="B77" s="160" t="s">
        <v>125</v>
      </c>
      <c r="C77" s="161"/>
      <c r="D77" s="2" t="s">
        <v>189</v>
      </c>
      <c r="E77" s="77">
        <v>0</v>
      </c>
      <c r="F77" s="76">
        <f t="shared" si="6"/>
        <v>0</v>
      </c>
    </row>
    <row r="78" spans="1:6" s="3" customFormat="1" ht="11.1" customHeight="1" thickBot="1" x14ac:dyDescent="0.3">
      <c r="E78" s="22"/>
      <c r="F78" s="76"/>
    </row>
    <row r="79" spans="1:6" s="45" customFormat="1" ht="20.100000000000001" customHeight="1" thickBot="1" x14ac:dyDescent="0.3">
      <c r="A79" s="141" t="s">
        <v>127</v>
      </c>
      <c r="B79" s="142"/>
      <c r="C79" s="143"/>
      <c r="D79" s="70" t="s">
        <v>61</v>
      </c>
      <c r="E79" s="88">
        <v>0</v>
      </c>
      <c r="F79" s="76"/>
    </row>
    <row r="80" spans="1:6" s="3" customFormat="1" ht="12.75" customHeight="1" thickBot="1" x14ac:dyDescent="0.3">
      <c r="A80" s="165" t="s">
        <v>126</v>
      </c>
      <c r="B80" s="145"/>
      <c r="C80" s="146"/>
      <c r="D80" s="71"/>
      <c r="E80" s="72" t="s">
        <v>62</v>
      </c>
      <c r="F80" s="76"/>
    </row>
    <row r="81" spans="1:6" s="38" customFormat="1" ht="15.75" customHeight="1" thickBot="1" x14ac:dyDescent="0.25">
      <c r="A81" s="46" t="s">
        <v>8</v>
      </c>
      <c r="B81" s="138" t="s">
        <v>23</v>
      </c>
      <c r="C81" s="138"/>
      <c r="D81" s="73" t="s">
        <v>24</v>
      </c>
      <c r="E81" s="74" t="s">
        <v>60</v>
      </c>
      <c r="F81" s="76"/>
    </row>
    <row r="82" spans="1:6" s="3" customFormat="1" ht="27" customHeight="1" thickBot="1" x14ac:dyDescent="0.3">
      <c r="A82" s="75" t="str">
        <f>IF(B82="","","8a")</f>
        <v>8a</v>
      </c>
      <c r="B82" s="160" t="s">
        <v>129</v>
      </c>
      <c r="C82" s="161"/>
      <c r="D82" s="2" t="s">
        <v>190</v>
      </c>
      <c r="E82" s="77">
        <v>0</v>
      </c>
      <c r="F82" s="76">
        <f>IF(B82="","",$E$79+E82)</f>
        <v>0</v>
      </c>
    </row>
    <row r="83" spans="1:6" s="3" customFormat="1" ht="27" customHeight="1" thickBot="1" x14ac:dyDescent="0.3">
      <c r="A83" s="75" t="str">
        <f>IF(B83="","","8b")</f>
        <v>8b</v>
      </c>
      <c r="B83" s="160" t="s">
        <v>130</v>
      </c>
      <c r="C83" s="161"/>
      <c r="D83" s="2" t="s">
        <v>190</v>
      </c>
      <c r="E83" s="77">
        <v>0</v>
      </c>
      <c r="F83" s="76">
        <f t="shared" ref="F83:F86" si="7">IF(B83="","",$E$79+E83)</f>
        <v>0</v>
      </c>
    </row>
    <row r="84" spans="1:6" s="3" customFormat="1" ht="27" customHeight="1" thickBot="1" x14ac:dyDescent="0.3">
      <c r="A84" s="75" t="str">
        <f>IF(B84="","","8c")</f>
        <v>8c</v>
      </c>
      <c r="B84" s="160" t="s">
        <v>131</v>
      </c>
      <c r="C84" s="161"/>
      <c r="D84" s="2" t="s">
        <v>190</v>
      </c>
      <c r="E84" s="77">
        <v>0</v>
      </c>
      <c r="F84" s="76">
        <f t="shared" si="7"/>
        <v>0</v>
      </c>
    </row>
    <row r="85" spans="1:6" s="3" customFormat="1" ht="27" customHeight="1" thickBot="1" x14ac:dyDescent="0.3">
      <c r="A85" s="75" t="str">
        <f>IF(B85="","","8d")</f>
        <v>8d</v>
      </c>
      <c r="B85" s="160" t="s">
        <v>132</v>
      </c>
      <c r="C85" s="161"/>
      <c r="D85" s="2" t="s">
        <v>190</v>
      </c>
      <c r="E85" s="77">
        <v>0</v>
      </c>
      <c r="F85" s="76">
        <f t="shared" si="7"/>
        <v>0</v>
      </c>
    </row>
    <row r="86" spans="1:6" s="3" customFormat="1" ht="27" customHeight="1" thickBot="1" x14ac:dyDescent="0.3">
      <c r="A86" s="75" t="str">
        <f>IF(B86="","","8e")</f>
        <v>8e</v>
      </c>
      <c r="B86" s="162" t="s">
        <v>161</v>
      </c>
      <c r="C86" s="161"/>
      <c r="D86" s="2" t="s">
        <v>190</v>
      </c>
      <c r="E86" s="77">
        <v>0</v>
      </c>
      <c r="F86" s="76">
        <f t="shared" si="7"/>
        <v>0</v>
      </c>
    </row>
    <row r="87" spans="1:6" s="3" customFormat="1" ht="11.1" customHeight="1" thickBot="1" x14ac:dyDescent="0.3">
      <c r="E87" s="22"/>
      <c r="F87" s="76"/>
    </row>
    <row r="88" spans="1:6" s="45" customFormat="1" ht="20.100000000000001" customHeight="1" thickBot="1" x14ac:dyDescent="0.3">
      <c r="A88" s="141" t="s">
        <v>128</v>
      </c>
      <c r="B88" s="142"/>
      <c r="C88" s="143"/>
      <c r="D88" s="70" t="s">
        <v>61</v>
      </c>
      <c r="E88" s="88">
        <v>0</v>
      </c>
      <c r="F88" s="76"/>
    </row>
    <row r="89" spans="1:6" s="3" customFormat="1" ht="12.75" customHeight="1" thickBot="1" x14ac:dyDescent="0.3">
      <c r="A89" s="165" t="s">
        <v>156</v>
      </c>
      <c r="B89" s="145"/>
      <c r="C89" s="146"/>
      <c r="D89" s="71"/>
      <c r="E89" s="72" t="s">
        <v>62</v>
      </c>
      <c r="F89" s="76"/>
    </row>
    <row r="90" spans="1:6" s="38" customFormat="1" ht="15.75" customHeight="1" thickBot="1" x14ac:dyDescent="0.25">
      <c r="A90" s="46" t="s">
        <v>8</v>
      </c>
      <c r="B90" s="166" t="s">
        <v>23</v>
      </c>
      <c r="C90" s="166"/>
      <c r="D90" s="73" t="s">
        <v>24</v>
      </c>
      <c r="E90" s="74" t="s">
        <v>60</v>
      </c>
      <c r="F90" s="76"/>
    </row>
    <row r="91" spans="1:6" s="3" customFormat="1" ht="27" customHeight="1" thickBot="1" x14ac:dyDescent="0.3">
      <c r="A91" s="75" t="str">
        <f>IF(B91="","","9a")</f>
        <v>9a</v>
      </c>
      <c r="B91" s="160" t="s">
        <v>133</v>
      </c>
      <c r="C91" s="161"/>
      <c r="D91" s="2" t="s">
        <v>191</v>
      </c>
      <c r="E91" s="77">
        <v>0</v>
      </c>
      <c r="F91" s="76">
        <f>IF(B91="","",$E$88+E91)</f>
        <v>0</v>
      </c>
    </row>
    <row r="92" spans="1:6" s="3" customFormat="1" ht="27" customHeight="1" thickBot="1" x14ac:dyDescent="0.3">
      <c r="A92" s="75" t="str">
        <f>IF(B92="","","9b")</f>
        <v>9b</v>
      </c>
      <c r="B92" s="160" t="s">
        <v>138</v>
      </c>
      <c r="C92" s="161"/>
      <c r="D92" s="2" t="s">
        <v>191</v>
      </c>
      <c r="E92" s="77">
        <v>0</v>
      </c>
      <c r="F92" s="76">
        <f t="shared" ref="F92:F95" si="8">IF(B92="","",$E$88+E92)</f>
        <v>0</v>
      </c>
    </row>
    <row r="93" spans="1:6" s="3" customFormat="1" ht="27" customHeight="1" thickBot="1" x14ac:dyDescent="0.3">
      <c r="A93" s="75" t="str">
        <f>IF(B93="","","9c")</f>
        <v>9c</v>
      </c>
      <c r="B93" s="160" t="s">
        <v>137</v>
      </c>
      <c r="C93" s="161"/>
      <c r="D93" s="2" t="s">
        <v>191</v>
      </c>
      <c r="E93" s="77">
        <v>0</v>
      </c>
      <c r="F93" s="76">
        <f t="shared" si="8"/>
        <v>0</v>
      </c>
    </row>
    <row r="94" spans="1:6" s="3" customFormat="1" ht="27" customHeight="1" thickBot="1" x14ac:dyDescent="0.3">
      <c r="A94" s="75" t="str">
        <f>IF(B94="","","9d")</f>
        <v>9d</v>
      </c>
      <c r="B94" s="160" t="s">
        <v>134</v>
      </c>
      <c r="C94" s="161"/>
      <c r="D94" s="2" t="s">
        <v>191</v>
      </c>
      <c r="E94" s="77">
        <v>0</v>
      </c>
      <c r="F94" s="76">
        <f t="shared" si="8"/>
        <v>0</v>
      </c>
    </row>
    <row r="95" spans="1:6" s="3" customFormat="1" ht="27" customHeight="1" thickBot="1" x14ac:dyDescent="0.3">
      <c r="A95" s="75" t="str">
        <f>IF(B95="","","9e")</f>
        <v>9e</v>
      </c>
      <c r="B95" s="160" t="s">
        <v>135</v>
      </c>
      <c r="C95" s="161"/>
      <c r="D95" s="2" t="s">
        <v>191</v>
      </c>
      <c r="E95" s="77">
        <v>0</v>
      </c>
      <c r="F95" s="76">
        <f t="shared" si="8"/>
        <v>0</v>
      </c>
    </row>
    <row r="96" spans="1:6" s="3" customFormat="1" ht="11.1" customHeight="1" thickBot="1" x14ac:dyDescent="0.3">
      <c r="E96" s="22"/>
      <c r="F96" s="76"/>
    </row>
    <row r="97" spans="1:6" s="45" customFormat="1" ht="20.100000000000001" customHeight="1" thickBot="1" x14ac:dyDescent="0.3">
      <c r="A97" s="141" t="s">
        <v>141</v>
      </c>
      <c r="B97" s="142"/>
      <c r="C97" s="143"/>
      <c r="D97" s="70" t="s">
        <v>61</v>
      </c>
      <c r="E97" s="88">
        <v>0</v>
      </c>
      <c r="F97" s="76"/>
    </row>
    <row r="98" spans="1:6" s="3" customFormat="1" ht="12.75" customHeight="1" thickBot="1" x14ac:dyDescent="0.3">
      <c r="A98" s="165" t="s">
        <v>115</v>
      </c>
      <c r="B98" s="145"/>
      <c r="C98" s="146"/>
      <c r="D98" s="71"/>
      <c r="E98" s="72" t="s">
        <v>62</v>
      </c>
      <c r="F98" s="76"/>
    </row>
    <row r="99" spans="1:6" s="38" customFormat="1" ht="15.75" customHeight="1" thickBot="1" x14ac:dyDescent="0.25">
      <c r="A99" s="46" t="s">
        <v>8</v>
      </c>
      <c r="B99" s="138" t="s">
        <v>23</v>
      </c>
      <c r="C99" s="138"/>
      <c r="D99" s="73" t="s">
        <v>24</v>
      </c>
      <c r="E99" s="74" t="s">
        <v>60</v>
      </c>
      <c r="F99" s="76"/>
    </row>
    <row r="100" spans="1:6" s="3" customFormat="1" ht="27" customHeight="1" thickBot="1" x14ac:dyDescent="0.3">
      <c r="A100" s="75" t="str">
        <f>IF(B100="","","10a")</f>
        <v>10a</v>
      </c>
      <c r="B100" s="160" t="s">
        <v>136</v>
      </c>
      <c r="C100" s="161"/>
      <c r="D100" s="2" t="s">
        <v>192</v>
      </c>
      <c r="E100" s="77">
        <v>0</v>
      </c>
      <c r="F100" s="76">
        <f>IF(B100="","",$E$97+E100)</f>
        <v>0</v>
      </c>
    </row>
    <row r="101" spans="1:6" s="3" customFormat="1" ht="27" customHeight="1" thickBot="1" x14ac:dyDescent="0.3">
      <c r="A101" s="75" t="str">
        <f>IF(B101="","","10b")</f>
        <v>10b</v>
      </c>
      <c r="B101" s="160" t="s">
        <v>139</v>
      </c>
      <c r="C101" s="161"/>
      <c r="D101" s="2" t="s">
        <v>192</v>
      </c>
      <c r="E101" s="77">
        <v>0</v>
      </c>
      <c r="F101" s="76">
        <f t="shared" ref="F101:F104" si="9">IF(B101="","",$E$97+E101)</f>
        <v>0</v>
      </c>
    </row>
    <row r="102" spans="1:6" s="3" customFormat="1" ht="27" customHeight="1" thickBot="1" x14ac:dyDescent="0.3">
      <c r="A102" s="75" t="str">
        <f>IF(B102="","","10c")</f>
        <v>10c</v>
      </c>
      <c r="B102" s="160" t="s">
        <v>137</v>
      </c>
      <c r="C102" s="161"/>
      <c r="D102" s="2" t="s">
        <v>192</v>
      </c>
      <c r="E102" s="77">
        <v>0</v>
      </c>
      <c r="F102" s="76">
        <f t="shared" si="9"/>
        <v>0</v>
      </c>
    </row>
    <row r="103" spans="1:6" s="3" customFormat="1" ht="27" customHeight="1" thickBot="1" x14ac:dyDescent="0.3">
      <c r="A103" s="75" t="str">
        <f>IF(B103="","","10d")</f>
        <v>10d</v>
      </c>
      <c r="B103" s="160" t="s">
        <v>140</v>
      </c>
      <c r="C103" s="161"/>
      <c r="D103" s="2" t="s">
        <v>192</v>
      </c>
      <c r="E103" s="77">
        <v>0</v>
      </c>
      <c r="F103" s="76">
        <f>IF(B103="","",$E$97+E103)</f>
        <v>0</v>
      </c>
    </row>
    <row r="104" spans="1:6" s="3" customFormat="1" ht="27" customHeight="1" thickBot="1" x14ac:dyDescent="0.3">
      <c r="A104" s="75" t="str">
        <f>IF(B104="","","10e")</f>
        <v>10e</v>
      </c>
      <c r="B104" s="160" t="s">
        <v>142</v>
      </c>
      <c r="C104" s="161"/>
      <c r="D104" s="2" t="s">
        <v>192</v>
      </c>
      <c r="E104" s="77">
        <v>0</v>
      </c>
      <c r="F104" s="76">
        <f t="shared" si="9"/>
        <v>0</v>
      </c>
    </row>
    <row r="105" spans="1:6" s="3" customFormat="1" ht="11.1" customHeight="1" x14ac:dyDescent="0.25">
      <c r="F105" s="23"/>
    </row>
  </sheetData>
  <sheetProtection sheet="1" objects="1" scenarios="1"/>
  <dataConsolidate/>
  <mergeCells count="92">
    <mergeCell ref="B103:C103"/>
    <mergeCell ref="B85:C85"/>
    <mergeCell ref="B73:C73"/>
    <mergeCell ref="B74:C74"/>
    <mergeCell ref="B75:C75"/>
    <mergeCell ref="B76:C76"/>
    <mergeCell ref="B77:C77"/>
    <mergeCell ref="A79:C79"/>
    <mergeCell ref="A80:C80"/>
    <mergeCell ref="B81:C81"/>
    <mergeCell ref="B82:C82"/>
    <mergeCell ref="B83:C83"/>
    <mergeCell ref="B84:C84"/>
    <mergeCell ref="B104:C104"/>
    <mergeCell ref="B99:C99"/>
    <mergeCell ref="B86:C86"/>
    <mergeCell ref="A88:C88"/>
    <mergeCell ref="A89:C89"/>
    <mergeCell ref="B90:C90"/>
    <mergeCell ref="B91:C91"/>
    <mergeCell ref="B92:C92"/>
    <mergeCell ref="B93:C93"/>
    <mergeCell ref="B94:C94"/>
    <mergeCell ref="B95:C95"/>
    <mergeCell ref="A97:C97"/>
    <mergeCell ref="A98:C98"/>
    <mergeCell ref="B100:C100"/>
    <mergeCell ref="B101:C101"/>
    <mergeCell ref="B102:C102"/>
    <mergeCell ref="B72:C72"/>
    <mergeCell ref="B59:C59"/>
    <mergeCell ref="A61:C61"/>
    <mergeCell ref="A62:C62"/>
    <mergeCell ref="B63:C63"/>
    <mergeCell ref="B64:C64"/>
    <mergeCell ref="B65:C65"/>
    <mergeCell ref="B66:C66"/>
    <mergeCell ref="B67:C67"/>
    <mergeCell ref="B68:C68"/>
    <mergeCell ref="A70:C70"/>
    <mergeCell ref="A71:C71"/>
    <mergeCell ref="B58:C58"/>
    <mergeCell ref="B46:C46"/>
    <mergeCell ref="B47:C47"/>
    <mergeCell ref="B48:C48"/>
    <mergeCell ref="B49:C49"/>
    <mergeCell ref="B50:C50"/>
    <mergeCell ref="A52:C52"/>
    <mergeCell ref="A53:C53"/>
    <mergeCell ref="B54:C54"/>
    <mergeCell ref="B55:C55"/>
    <mergeCell ref="B56:C56"/>
    <mergeCell ref="B57:C57"/>
    <mergeCell ref="B45:C45"/>
    <mergeCell ref="B32:C32"/>
    <mergeCell ref="A34:C34"/>
    <mergeCell ref="A35:C35"/>
    <mergeCell ref="B36:C36"/>
    <mergeCell ref="B37:C37"/>
    <mergeCell ref="B38:C38"/>
    <mergeCell ref="B39:C39"/>
    <mergeCell ref="B40:C40"/>
    <mergeCell ref="B41:C41"/>
    <mergeCell ref="A43:C43"/>
    <mergeCell ref="A44:C44"/>
    <mergeCell ref="B31:C31"/>
    <mergeCell ref="B19:C19"/>
    <mergeCell ref="B20:C20"/>
    <mergeCell ref="B21:C21"/>
    <mergeCell ref="B22:C22"/>
    <mergeCell ref="B23:C23"/>
    <mergeCell ref="A25:C25"/>
    <mergeCell ref="A26:C26"/>
    <mergeCell ref="B27:C27"/>
    <mergeCell ref="B28:C28"/>
    <mergeCell ref="B29:C29"/>
    <mergeCell ref="B30:C30"/>
    <mergeCell ref="B18:C18"/>
    <mergeCell ref="A1:B1"/>
    <mergeCell ref="A14:E14"/>
    <mergeCell ref="A16:C16"/>
    <mergeCell ref="A17:C17"/>
    <mergeCell ref="A6:E6"/>
    <mergeCell ref="A8:C8"/>
    <mergeCell ref="A9:C9"/>
    <mergeCell ref="B10:C10"/>
    <mergeCell ref="B11:C11"/>
    <mergeCell ref="B12:C12"/>
    <mergeCell ref="C1:E1"/>
    <mergeCell ref="D11:D12"/>
    <mergeCell ref="A3:D3"/>
    <mergeCell ref="A4:E4"/>
  </mergeCells>
  <conditionalFormatting sqref="D11:E12">
    <cfRule type="expression" dxfId="4" priority="4">
      <formula>$E$11&gt;=$E$12</formula>
    </cfRule>
  </conditionalFormatting>
  <conditionalFormatting sqref="E16 E25 E34 E43 E52 E61 E79 E88 E97">
    <cfRule type="cellIs" dxfId="3" priority="2" operator="equal">
      <formula>0</formula>
    </cfRule>
  </conditionalFormatting>
  <conditionalFormatting sqref="E70">
    <cfRule type="cellIs" dxfId="2" priority="1" operator="equal">
      <formula>0</formula>
    </cfRule>
  </conditionalFormatting>
  <dataValidations count="3">
    <dataValidation type="list" allowBlank="1" showInputMessage="1" showErrorMessage="1" sqref="E11:E12">
      <formula1>"10,9,8,7,6,5,4,3,2,1,0,-1,-2,-3,-4,-5,-6,-7,-8,-9,-10"</formula1>
    </dataValidation>
    <dataValidation type="list" allowBlank="1" showInputMessage="1" showErrorMessage="1" sqref="E91:E95 E19:E23 E28:E32 E37:E41 E46:E50 E55:E59 E64:E68 E73:E77 E82:E86 E100:E104">
      <formula1>"0,1,2,3"</formula1>
    </dataValidation>
    <dataValidation type="list" allowBlank="1" showInputMessage="1" showErrorMessage="1" sqref="E16 E25 E34 E43 E52 E61 E97 E79 E88 E70">
      <formula1>"0,1,2,3,4,5,6"</formula1>
    </dataValidation>
  </dataValidations>
  <printOptions horizontalCentered="1"/>
  <pageMargins left="0.70866141732283472" right="0.70866141732283472" top="0.98425196850393704" bottom="1.1811023622047245" header="0.31496062992125984" footer="0.31496062992125984"/>
  <pageSetup paperSize="9" scale="98" orientation="landscape" horizontalDpi="30066" verticalDpi="26478" r:id="rId1"/>
  <headerFooter alignWithMargins="0">
    <oddFooter>&amp;L&amp;"Arial,Standard"&amp;7&amp;F / &amp;A&amp;R&amp;"Arial,Standard"&amp;7Seite &amp;P von &amp;N</oddFooter>
  </headerFooter>
  <rowBreaks count="5" manualBreakCount="5">
    <brk id="13" max="4" man="1"/>
    <brk id="32" max="4" man="1"/>
    <brk id="50" max="4" man="1"/>
    <brk id="68" max="4" man="1"/>
    <brk id="8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19"/>
  <sheetViews>
    <sheetView showGridLines="0" zoomScaleNormal="100" workbookViewId="0">
      <selection activeCell="A9" sqref="A9:D9"/>
    </sheetView>
  </sheetViews>
  <sheetFormatPr baseColWidth="10" defaultColWidth="10.7109375" defaultRowHeight="15" x14ac:dyDescent="0.25"/>
  <cols>
    <col min="1" max="1" width="9.7109375" style="45" customWidth="1"/>
    <col min="2" max="2" width="11.7109375" style="45" customWidth="1"/>
    <col min="3" max="3" width="27.7109375" style="45" customWidth="1"/>
    <col min="4" max="4" width="38.7109375" style="45" customWidth="1"/>
    <col min="5" max="5" width="5.7109375" style="45" bestFit="1" customWidth="1"/>
    <col min="6" max="256" width="10.7109375" style="45" bestFit="1" customWidth="1"/>
    <col min="257" max="16384" width="10.7109375" style="4"/>
  </cols>
  <sheetData>
    <row r="1" spans="1:256" s="3" customFormat="1" ht="9.9499999999999993" customHeight="1" x14ac:dyDescent="0.25">
      <c r="A1" s="116" t="s">
        <v>201</v>
      </c>
      <c r="B1" s="117"/>
      <c r="C1" s="118" t="s">
        <v>0</v>
      </c>
      <c r="D1" s="119"/>
    </row>
    <row r="2" spans="1:256" ht="11.1" customHeight="1" x14ac:dyDescent="0.25"/>
    <row r="3" spans="1:256" ht="15.75" customHeight="1" x14ac:dyDescent="0.25">
      <c r="A3" s="124" t="s">
        <v>174</v>
      </c>
      <c r="B3" s="124"/>
      <c r="C3" s="124"/>
      <c r="D3" s="124"/>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51.95" customHeight="1" x14ac:dyDescent="0.25">
      <c r="A4" s="110" t="s">
        <v>194</v>
      </c>
      <c r="B4" s="110"/>
      <c r="C4" s="110"/>
      <c r="D4" s="110"/>
      <c r="E4" s="97"/>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24" customHeight="1" x14ac:dyDescent="0.25"/>
    <row r="6" spans="1:256" s="45" customFormat="1" ht="15.75" customHeight="1" x14ac:dyDescent="0.25">
      <c r="A6" s="107" t="s">
        <v>46</v>
      </c>
      <c r="B6" s="107"/>
      <c r="C6" s="107"/>
      <c r="D6" s="107"/>
    </row>
    <row r="7" spans="1:256" s="45" customFormat="1" ht="11.1" customHeight="1" x14ac:dyDescent="0.25"/>
    <row r="8" spans="1:256" s="45" customFormat="1" ht="15.75" customHeight="1" thickBot="1" x14ac:dyDescent="0.3">
      <c r="A8" s="167" t="s">
        <v>143</v>
      </c>
      <c r="B8" s="115"/>
      <c r="C8" s="115"/>
      <c r="D8" s="115"/>
    </row>
    <row r="9" spans="1:256" s="45" customFormat="1" ht="20.100000000000001" customHeight="1" thickBot="1" x14ac:dyDescent="0.3">
      <c r="A9" s="168"/>
      <c r="B9" s="121"/>
      <c r="C9" s="122"/>
      <c r="D9" s="123"/>
    </row>
    <row r="10" spans="1:256" x14ac:dyDescent="0.25">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row>
    <row r="11" spans="1:256" s="45" customFormat="1" ht="15.75" customHeight="1" thickBot="1" x14ac:dyDescent="0.3">
      <c r="A11" s="167" t="s">
        <v>144</v>
      </c>
      <c r="B11" s="115"/>
      <c r="C11" s="115"/>
      <c r="D11" s="115"/>
    </row>
    <row r="12" spans="1:256" s="45" customFormat="1" ht="20.100000000000001" customHeight="1" thickBot="1" x14ac:dyDescent="0.3">
      <c r="A12" s="120"/>
      <c r="B12" s="121"/>
      <c r="C12" s="122"/>
      <c r="D12" s="123"/>
    </row>
    <row r="13" spans="1:256" s="45" customFormat="1" ht="15.6" customHeight="1" x14ac:dyDescent="0.25">
      <c r="A13" s="79"/>
      <c r="B13" s="79"/>
      <c r="C13" s="79"/>
      <c r="D13" s="79"/>
    </row>
    <row r="14" spans="1:256" s="45" customFormat="1" ht="15.75" customHeight="1" x14ac:dyDescent="0.25">
      <c r="A14" s="115" t="s">
        <v>44</v>
      </c>
      <c r="B14" s="115"/>
      <c r="C14" s="115"/>
      <c r="D14" s="115"/>
    </row>
    <row r="15" spans="1:256" s="45" customFormat="1" ht="20.100000000000001" customHeight="1" x14ac:dyDescent="0.25">
      <c r="A15" s="132" t="str">
        <f>IF(ALLGEMEINES!$A$15="","",ALLGEMEINES!$A$15)</f>
        <v/>
      </c>
      <c r="B15" s="133"/>
      <c r="C15" s="134"/>
      <c r="D15" s="135"/>
    </row>
    <row r="16" spans="1:256" s="45" customFormat="1" ht="15.6" customHeight="1" x14ac:dyDescent="0.25"/>
    <row r="17" spans="1:4" s="45" customFormat="1" ht="15.75" customHeight="1" thickBot="1" x14ac:dyDescent="0.3">
      <c r="A17" s="169" t="s">
        <v>48</v>
      </c>
      <c r="B17" s="125"/>
      <c r="C17" s="125"/>
      <c r="D17" s="125"/>
    </row>
    <row r="18" spans="1:4" s="45" customFormat="1" ht="409.6" customHeight="1" thickBot="1" x14ac:dyDescent="0.3">
      <c r="A18" s="126" t="s">
        <v>49</v>
      </c>
      <c r="B18" s="127"/>
      <c r="C18" s="128"/>
      <c r="D18" s="129"/>
    </row>
    <row r="19" spans="1:4" ht="24" customHeight="1" x14ac:dyDescent="0.25"/>
  </sheetData>
  <sheetProtection sheet="1" objects="1" scenarios="1"/>
  <dataConsolidate/>
  <mergeCells count="13">
    <mergeCell ref="A12:D12"/>
    <mergeCell ref="A14:D14"/>
    <mergeCell ref="A15:D15"/>
    <mergeCell ref="A17:D17"/>
    <mergeCell ref="A18:D18"/>
    <mergeCell ref="A11:D11"/>
    <mergeCell ref="A1:B1"/>
    <mergeCell ref="C1:D1"/>
    <mergeCell ref="A6:D6"/>
    <mergeCell ref="A8:D8"/>
    <mergeCell ref="A9:D9"/>
    <mergeCell ref="A3:D3"/>
    <mergeCell ref="A4:D4"/>
  </mergeCells>
  <pageMargins left="0.70866141732283472" right="0.70866141732283472" top="0.98425196850393704" bottom="1.1811023622047245" header="0.31496062992125984" footer="0.31496062992125984"/>
  <pageSetup paperSize="9" scale="94" orientation="portrait" horizontalDpi="30066" verticalDpi="26478" r:id="rId1"/>
  <headerFooter alignWithMargins="0">
    <oddFooter>&amp;L&amp;"Arial,Standard"&amp;7&amp;F / &amp;A&amp;R&amp;"Arial,Standard"&amp;7Seite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H90"/>
  <sheetViews>
    <sheetView showGridLines="0" zoomScaleNormal="100" workbookViewId="0">
      <selection activeCell="R6" sqref="R6"/>
    </sheetView>
  </sheetViews>
  <sheetFormatPr baseColWidth="10" defaultColWidth="10.7109375" defaultRowHeight="15" x14ac:dyDescent="0.25"/>
  <cols>
    <col min="1" max="16" width="5.7109375" style="3" customWidth="1"/>
    <col min="17" max="17" width="5.7109375" style="9" customWidth="1"/>
    <col min="18" max="18" width="45.7109375" style="3" customWidth="1"/>
    <col min="19" max="19" width="5.7109375" style="3" customWidth="1"/>
    <col min="20" max="20" width="11.5703125" style="3" bestFit="1" customWidth="1"/>
    <col min="21" max="268" width="10.7109375" style="3" bestFit="1" customWidth="1"/>
    <col min="269" max="16384" width="10.7109375" style="4"/>
  </cols>
  <sheetData>
    <row r="1" spans="1:268" s="3" customFormat="1" ht="9.9499999999999993" customHeight="1" x14ac:dyDescent="0.25">
      <c r="A1" s="139" t="s">
        <v>201</v>
      </c>
      <c r="B1" s="139"/>
      <c r="C1" s="139"/>
      <c r="D1" s="139"/>
      <c r="E1" s="183" t="s">
        <v>0</v>
      </c>
      <c r="F1" s="184"/>
      <c r="G1" s="184"/>
      <c r="H1" s="184"/>
      <c r="I1" s="184"/>
      <c r="J1" s="184"/>
      <c r="K1" s="184"/>
      <c r="L1" s="184"/>
      <c r="M1" s="184"/>
      <c r="N1" s="184"/>
      <c r="O1" s="184"/>
      <c r="P1" s="184"/>
      <c r="Q1" s="184"/>
      <c r="R1" s="184"/>
    </row>
    <row r="2" spans="1:268" ht="11.1" customHeight="1" x14ac:dyDescent="0.2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
      <c r="IX2" s="4"/>
      <c r="IY2" s="4"/>
      <c r="IZ2" s="4"/>
      <c r="JA2" s="4"/>
      <c r="JB2" s="4"/>
      <c r="JC2" s="4"/>
      <c r="JD2" s="4"/>
      <c r="JE2" s="4"/>
      <c r="JF2" s="4"/>
      <c r="JG2" s="4"/>
      <c r="JH2" s="4"/>
    </row>
    <row r="3" spans="1:268" ht="15.75" customHeight="1" x14ac:dyDescent="0.25">
      <c r="A3" s="124" t="s">
        <v>174</v>
      </c>
      <c r="B3" s="124"/>
      <c r="C3" s="124"/>
      <c r="D3" s="124"/>
      <c r="E3" s="124"/>
      <c r="F3" s="124"/>
      <c r="G3" s="124"/>
      <c r="H3" s="124"/>
      <c r="I3" s="124"/>
      <c r="J3" s="124"/>
      <c r="K3" s="124"/>
      <c r="L3" s="124"/>
      <c r="M3" s="124"/>
      <c r="N3" s="124"/>
      <c r="O3" s="124"/>
      <c r="P3" s="124"/>
      <c r="Q3" s="124"/>
      <c r="R3" s="124"/>
      <c r="IW3" s="4"/>
      <c r="IX3" s="4"/>
      <c r="IY3" s="4"/>
      <c r="IZ3" s="4"/>
      <c r="JA3" s="4"/>
      <c r="JB3" s="4"/>
      <c r="JC3" s="4"/>
      <c r="JD3" s="4"/>
      <c r="JE3" s="4"/>
      <c r="JF3" s="4"/>
      <c r="JG3" s="4"/>
      <c r="JH3" s="4"/>
    </row>
    <row r="4" spans="1:268" ht="50.25" customHeight="1" x14ac:dyDescent="0.25">
      <c r="A4" s="110" t="s">
        <v>196</v>
      </c>
      <c r="B4" s="110"/>
      <c r="C4" s="110"/>
      <c r="D4" s="110"/>
      <c r="E4" s="110"/>
      <c r="F4" s="110"/>
      <c r="G4" s="110"/>
      <c r="H4" s="110"/>
      <c r="I4" s="110"/>
      <c r="J4" s="110"/>
      <c r="K4" s="110"/>
      <c r="L4" s="110"/>
      <c r="M4" s="110"/>
      <c r="N4" s="110"/>
      <c r="O4" s="110"/>
      <c r="P4" s="110"/>
      <c r="Q4" s="110"/>
      <c r="R4" s="110"/>
      <c r="IW4" s="4"/>
      <c r="IX4" s="4"/>
      <c r="IY4" s="4"/>
      <c r="IZ4" s="4"/>
      <c r="JA4" s="4"/>
      <c r="JB4" s="4"/>
      <c r="JC4" s="4"/>
      <c r="JD4" s="4"/>
      <c r="JE4" s="4"/>
      <c r="JF4" s="4"/>
      <c r="JG4" s="4"/>
      <c r="JH4" s="4"/>
    </row>
    <row r="5" spans="1:268" s="3" customFormat="1" ht="24" customHeight="1" thickBot="1" x14ac:dyDescent="0.3">
      <c r="Q5" s="9"/>
    </row>
    <row r="6" spans="1:268" s="3" customFormat="1" ht="15.75" customHeight="1" thickBot="1" x14ac:dyDescent="0.3">
      <c r="A6" s="95" t="s">
        <v>195</v>
      </c>
      <c r="B6" s="95"/>
      <c r="C6" s="95"/>
      <c r="D6" s="95"/>
      <c r="E6" s="95"/>
      <c r="F6" s="95"/>
      <c r="G6" s="95"/>
      <c r="H6" s="95"/>
      <c r="I6" s="95"/>
      <c r="J6" s="95"/>
      <c r="K6" s="95"/>
      <c r="L6" s="95"/>
      <c r="M6" s="26"/>
      <c r="O6" s="27"/>
      <c r="P6" s="185" t="s">
        <v>35</v>
      </c>
      <c r="Q6" s="186"/>
      <c r="R6" s="61"/>
    </row>
    <row r="7" spans="1:268" s="3" customFormat="1" ht="11.1" customHeight="1" x14ac:dyDescent="0.25">
      <c r="M7" s="28"/>
      <c r="N7" s="28"/>
      <c r="O7" s="28"/>
      <c r="P7" s="28"/>
    </row>
    <row r="8" spans="1:268" s="45" customFormat="1" ht="20.100000000000001" customHeight="1" x14ac:dyDescent="0.25">
      <c r="A8" s="149" t="str">
        <f>KRITERIEN!$A$8</f>
        <v>Bewertungsskala</v>
      </c>
      <c r="B8" s="150"/>
      <c r="C8" s="150"/>
      <c r="D8" s="150"/>
      <c r="E8" s="150"/>
      <c r="F8" s="150"/>
      <c r="G8" s="150"/>
      <c r="H8" s="150"/>
      <c r="I8" s="150"/>
      <c r="J8" s="150"/>
      <c r="K8" s="150"/>
      <c r="L8" s="150"/>
      <c r="M8" s="150"/>
      <c r="N8" s="150"/>
      <c r="O8" s="178" t="str">
        <f>KRITERIEN!$A$9</f>
        <v>angewandt auf alle Bewertungskriterien</v>
      </c>
      <c r="P8" s="178"/>
      <c r="Q8" s="178"/>
      <c r="R8" s="179"/>
    </row>
    <row r="9" spans="1:268" s="38" customFormat="1" ht="15.75" customHeight="1" x14ac:dyDescent="0.2">
      <c r="A9" s="46" t="s">
        <v>8</v>
      </c>
      <c r="B9" s="187" t="s">
        <v>59</v>
      </c>
      <c r="C9" s="138"/>
      <c r="D9" s="138"/>
      <c r="E9" s="138"/>
      <c r="F9" s="138"/>
      <c r="G9" s="138"/>
      <c r="H9" s="138"/>
      <c r="I9" s="138"/>
      <c r="J9" s="138"/>
      <c r="K9" s="138"/>
      <c r="L9" s="138"/>
      <c r="M9" s="138"/>
      <c r="N9" s="47"/>
      <c r="O9" s="48" t="s">
        <v>65</v>
      </c>
      <c r="P9" s="48" t="s">
        <v>66</v>
      </c>
      <c r="Q9" s="49"/>
      <c r="R9" s="50"/>
      <c r="S9" s="51"/>
    </row>
    <row r="10" spans="1:268" s="3" customFormat="1" ht="27" customHeight="1" x14ac:dyDescent="0.25">
      <c r="A10" s="52" t="s">
        <v>64</v>
      </c>
      <c r="B10" s="180" t="s">
        <v>67</v>
      </c>
      <c r="C10" s="181"/>
      <c r="D10" s="181"/>
      <c r="E10" s="181"/>
      <c r="F10" s="181"/>
      <c r="G10" s="181"/>
      <c r="H10" s="181"/>
      <c r="I10" s="181"/>
      <c r="J10" s="181"/>
      <c r="K10" s="181"/>
      <c r="L10" s="181"/>
      <c r="M10" s="181"/>
      <c r="N10" s="182"/>
      <c r="O10" s="53">
        <f>KRITERIEN!$E$11</f>
        <v>0</v>
      </c>
      <c r="P10" s="53">
        <f>KRITERIEN!$E$12</f>
        <v>3</v>
      </c>
      <c r="Q10" s="54"/>
      <c r="R10" s="96"/>
    </row>
    <row r="11" spans="1:268" s="3" customFormat="1" ht="11.1" customHeight="1" x14ac:dyDescent="0.25"/>
    <row r="12" spans="1:268" s="45" customFormat="1" ht="20.100000000000001" customHeight="1" x14ac:dyDescent="0.25">
      <c r="A12" s="149" t="str">
        <f>KRITERIEN!A16</f>
        <v>Innovationsgehalt</v>
      </c>
      <c r="B12" s="150"/>
      <c r="C12" s="150"/>
      <c r="D12" s="150"/>
      <c r="E12" s="150"/>
      <c r="F12" s="150"/>
      <c r="G12" s="150"/>
      <c r="H12" s="150"/>
      <c r="I12" s="150"/>
      <c r="J12" s="150"/>
      <c r="K12" s="150"/>
      <c r="L12" s="150"/>
      <c r="M12" s="150"/>
      <c r="N12" s="178" t="str">
        <f>KRITERIEN!A17</f>
        <v>in Relation zum Stand der Technik</v>
      </c>
      <c r="O12" s="178"/>
      <c r="P12" s="178"/>
      <c r="Q12" s="178"/>
      <c r="R12" s="179"/>
    </row>
    <row r="13" spans="1:268" s="38" customFormat="1" ht="15.75" customHeight="1" x14ac:dyDescent="0.2">
      <c r="A13" s="46" t="s">
        <v>8</v>
      </c>
      <c r="B13" s="138" t="s">
        <v>36</v>
      </c>
      <c r="C13" s="138"/>
      <c r="D13" s="138"/>
      <c r="E13" s="138"/>
      <c r="F13" s="138"/>
      <c r="G13" s="138"/>
      <c r="H13" s="138"/>
      <c r="I13" s="138"/>
      <c r="J13" s="138"/>
      <c r="K13" s="138"/>
      <c r="L13" s="138"/>
      <c r="M13" s="138"/>
      <c r="N13" s="55"/>
      <c r="O13" s="175" t="s">
        <v>68</v>
      </c>
      <c r="P13" s="176"/>
      <c r="Q13" s="177"/>
      <c r="R13" s="50" t="s">
        <v>24</v>
      </c>
      <c r="S13" s="51"/>
    </row>
    <row r="14" spans="1:268" s="3" customFormat="1" ht="27" customHeight="1" x14ac:dyDescent="0.25">
      <c r="A14" s="56" t="str">
        <f>KRITERIEN!A19</f>
        <v>1a</v>
      </c>
      <c r="B14" s="157" t="str">
        <f>IF(KRITERIEN!B19="","",KRITERIEN!B19)</f>
        <v>Wie hoch ist der Innovationsgehalt des Einreichobjektes in Bezug auf dessen Herstellung, Lagerung und / oder Transport zu beurteilen?</v>
      </c>
      <c r="C14" s="170"/>
      <c r="D14" s="170"/>
      <c r="E14" s="170"/>
      <c r="F14" s="170"/>
      <c r="G14" s="170"/>
      <c r="H14" s="170"/>
      <c r="I14" s="170"/>
      <c r="J14" s="170"/>
      <c r="K14" s="170"/>
      <c r="L14" s="170"/>
      <c r="M14" s="170"/>
      <c r="N14" s="171"/>
      <c r="O14" s="172" t="str">
        <f>IF(OR(KRITERIEN!F19="",KRITERIEN!F19=0),"",KRITERIEN!F19/KRITERIEN!$F$14)</f>
        <v/>
      </c>
      <c r="P14" s="173"/>
      <c r="Q14" s="174"/>
      <c r="R14" s="57" t="str">
        <f>IF(KRITERIEN!D19="","",KRITERIEN!D19)</f>
        <v>0 = nicht innovativ bis 3 = hochgradig innovativ</v>
      </c>
    </row>
    <row r="15" spans="1:268" s="3" customFormat="1" ht="27" customHeight="1" x14ac:dyDescent="0.25">
      <c r="A15" s="56" t="str">
        <f>KRITERIEN!A20</f>
        <v>1b</v>
      </c>
      <c r="B15" s="157" t="str">
        <f>IF(KRITERIEN!B20="","",KRITERIEN!B20)</f>
        <v>Wie hoch ist der Innovationsgehalt des Einreichobjektes in Bezug auf dessen Nutzung - inkl. Inbetriebnahme und Wartung - zu beurteilen?</v>
      </c>
      <c r="C15" s="170"/>
      <c r="D15" s="170"/>
      <c r="E15" s="170"/>
      <c r="F15" s="170"/>
      <c r="G15" s="170"/>
      <c r="H15" s="170"/>
      <c r="I15" s="170"/>
      <c r="J15" s="170"/>
      <c r="K15" s="170"/>
      <c r="L15" s="170"/>
      <c r="M15" s="170"/>
      <c r="N15" s="171"/>
      <c r="O15" s="172" t="str">
        <f>IF(OR(KRITERIEN!F20="",KRITERIEN!F20=0),"",KRITERIEN!F20/KRITERIEN!$F$14)</f>
        <v/>
      </c>
      <c r="P15" s="173"/>
      <c r="Q15" s="174"/>
      <c r="R15" s="57" t="str">
        <f>IF(KRITERIEN!D20="","",KRITERIEN!D20)</f>
        <v>0 = nicht innovativ bis 3 = hochgradig innovativ</v>
      </c>
    </row>
    <row r="16" spans="1:268" s="3" customFormat="1" ht="27" customHeight="1" x14ac:dyDescent="0.25">
      <c r="A16" s="56" t="str">
        <f>KRITERIEN!A21</f>
        <v>1c</v>
      </c>
      <c r="B16" s="157" t="str">
        <f>IF(KRITERIEN!B21="","",KRITERIEN!B21)</f>
        <v>Wie hoch ist der Innovationsgehalt des Einreichobjektes in Bezug auf dessen Verwertung, Erneuerung und / oder Entsorgung zu beurteilen?</v>
      </c>
      <c r="C16" s="170"/>
      <c r="D16" s="170"/>
      <c r="E16" s="170"/>
      <c r="F16" s="170"/>
      <c r="G16" s="170"/>
      <c r="H16" s="170"/>
      <c r="I16" s="170"/>
      <c r="J16" s="170"/>
      <c r="K16" s="170"/>
      <c r="L16" s="170"/>
      <c r="M16" s="170"/>
      <c r="N16" s="171"/>
      <c r="O16" s="172" t="str">
        <f>IF(OR(KRITERIEN!F21="",KRITERIEN!F21=0),"",KRITERIEN!F21/KRITERIEN!$F$14)</f>
        <v/>
      </c>
      <c r="P16" s="173"/>
      <c r="Q16" s="174"/>
      <c r="R16" s="57" t="str">
        <f>IF(KRITERIEN!D21="","",KRITERIEN!D21)</f>
        <v>0 = nicht innovativ bis 3 = hochgradig innovativ</v>
      </c>
    </row>
    <row r="17" spans="1:20" s="3" customFormat="1" ht="27" customHeight="1" x14ac:dyDescent="0.25">
      <c r="A17" s="56" t="str">
        <f>KRITERIEN!A22</f>
        <v>1d</v>
      </c>
      <c r="B17" s="157" t="str">
        <f>IF(KRITERIEN!B22="","",KRITERIEN!B22)</f>
        <v>Wie hoch ist der Innovationsgehalt der einzelnen Komponenten im Allgemeinen zu beurteilen?</v>
      </c>
      <c r="C17" s="170"/>
      <c r="D17" s="170"/>
      <c r="E17" s="170"/>
      <c r="F17" s="170"/>
      <c r="G17" s="170"/>
      <c r="H17" s="170"/>
      <c r="I17" s="170"/>
      <c r="J17" s="170"/>
      <c r="K17" s="170"/>
      <c r="L17" s="170"/>
      <c r="M17" s="170"/>
      <c r="N17" s="171"/>
      <c r="O17" s="172" t="str">
        <f>IF(OR(KRITERIEN!F22="",KRITERIEN!F22=0),"",KRITERIEN!F22/KRITERIEN!$F$14)</f>
        <v/>
      </c>
      <c r="P17" s="173"/>
      <c r="Q17" s="174"/>
      <c r="R17" s="57" t="str">
        <f>IF(KRITERIEN!D22="","",KRITERIEN!D22)</f>
        <v>0 = nicht innovativ bis 3 = hochgradig innovativ</v>
      </c>
    </row>
    <row r="18" spans="1:20" s="3" customFormat="1" ht="27" customHeight="1" x14ac:dyDescent="0.25">
      <c r="A18" s="56" t="str">
        <f>KRITERIEN!A23</f>
        <v>1e</v>
      </c>
      <c r="B18" s="157" t="str">
        <f>IF(KRITERIEN!B23="","",KRITERIEN!B23)</f>
        <v>Wie hoch ist der Innovationsgehalt des Gesamtsystems für die gegenständliche Anwendung zu beurteilen?</v>
      </c>
      <c r="C18" s="170"/>
      <c r="D18" s="170"/>
      <c r="E18" s="170"/>
      <c r="F18" s="170"/>
      <c r="G18" s="170"/>
      <c r="H18" s="170"/>
      <c r="I18" s="170"/>
      <c r="J18" s="170"/>
      <c r="K18" s="170"/>
      <c r="L18" s="170"/>
      <c r="M18" s="170"/>
      <c r="N18" s="171"/>
      <c r="O18" s="172" t="str">
        <f>IF(OR(KRITERIEN!F23="",KRITERIEN!F23=0),"",KRITERIEN!F23/KRITERIEN!$F$14)</f>
        <v/>
      </c>
      <c r="P18" s="173"/>
      <c r="Q18" s="174"/>
      <c r="R18" s="57" t="str">
        <f>IF(KRITERIEN!D23="","",KRITERIEN!D23)</f>
        <v>0 = nicht innovativ bis 3 = hochgradig innovativ</v>
      </c>
    </row>
    <row r="19" spans="1:20" s="3" customFormat="1" ht="11.1" customHeight="1" x14ac:dyDescent="0.25"/>
    <row r="20" spans="1:20" s="45" customFormat="1" ht="20.100000000000001" customHeight="1" x14ac:dyDescent="0.25">
      <c r="A20" s="149" t="str">
        <f>KRITERIEN!A25</f>
        <v>Chancenerhöhung</v>
      </c>
      <c r="B20" s="150"/>
      <c r="C20" s="150"/>
      <c r="D20" s="150"/>
      <c r="E20" s="150"/>
      <c r="F20" s="150"/>
      <c r="G20" s="150"/>
      <c r="H20" s="150"/>
      <c r="I20" s="150"/>
      <c r="J20" s="150"/>
      <c r="K20" s="150"/>
      <c r="L20" s="150"/>
      <c r="M20" s="150"/>
      <c r="N20" s="178" t="str">
        <f>KRITERIEN!A26</f>
        <v>Gelegenheiten, die über den gegenständlichen Beschaffungsvorgang hinausgehen</v>
      </c>
      <c r="O20" s="178"/>
      <c r="P20" s="178"/>
      <c r="Q20" s="178"/>
      <c r="R20" s="179"/>
      <c r="T20" s="3"/>
    </row>
    <row r="21" spans="1:20" s="38" customFormat="1" ht="15.75" customHeight="1" x14ac:dyDescent="0.2">
      <c r="A21" s="46" t="s">
        <v>8</v>
      </c>
      <c r="B21" s="138" t="s">
        <v>36</v>
      </c>
      <c r="C21" s="138"/>
      <c r="D21" s="138"/>
      <c r="E21" s="138"/>
      <c r="F21" s="138"/>
      <c r="G21" s="138"/>
      <c r="H21" s="138"/>
      <c r="I21" s="138"/>
      <c r="J21" s="138"/>
      <c r="K21" s="138"/>
      <c r="L21" s="138"/>
      <c r="M21" s="138"/>
      <c r="N21" s="55"/>
      <c r="O21" s="175" t="s">
        <v>68</v>
      </c>
      <c r="P21" s="176"/>
      <c r="Q21" s="177"/>
      <c r="R21" s="50" t="s">
        <v>24</v>
      </c>
      <c r="S21" s="51"/>
      <c r="T21" s="3"/>
    </row>
    <row r="22" spans="1:20" s="3" customFormat="1" ht="27" customHeight="1" x14ac:dyDescent="0.25">
      <c r="A22" s="56" t="str">
        <f>KRITERIEN!A28</f>
        <v>2a</v>
      </c>
      <c r="B22" s="157" t="str">
        <f>IF(KRITERIEN!B28="","",KRITERIEN!B28)</f>
        <v>Wie einfach kann die Innovation im Gesamten mit geringfügigem Aufwand für andere Anwendungsmöglichkeiten adaptiert werden?</v>
      </c>
      <c r="C22" s="170"/>
      <c r="D22" s="170"/>
      <c r="E22" s="170"/>
      <c r="F22" s="170"/>
      <c r="G22" s="170"/>
      <c r="H22" s="170"/>
      <c r="I22" s="170"/>
      <c r="J22" s="170"/>
      <c r="K22" s="170"/>
      <c r="L22" s="170"/>
      <c r="M22" s="170"/>
      <c r="N22" s="171"/>
      <c r="O22" s="172" t="str">
        <f>IF(OR(KRITERIEN!F28=0,KRITERIEN!F28=""),"",KRITERIEN!F28/KRITERIEN!$F$14)</f>
        <v/>
      </c>
      <c r="P22" s="173"/>
      <c r="Q22" s="174"/>
      <c r="R22" s="57" t="str">
        <f>IF(KRITERIEN!D28="","",KRITERIEN!D28)</f>
        <v>0 = keine Chancen bis 3 = sehr hohe Chancen</v>
      </c>
    </row>
    <row r="23" spans="1:20" s="3" customFormat="1" ht="27" customHeight="1" x14ac:dyDescent="0.25">
      <c r="A23" s="56" t="str">
        <f>KRITERIEN!A29</f>
        <v>2b</v>
      </c>
      <c r="B23" s="157" t="str">
        <f>IF(KRITERIEN!B29="","",KRITERIEN!B29)</f>
        <v>Wie sehr steht die im Rahmen der Anwendung der Innovation errichtete Infrastruktur auch für andere Anwendungen zur Verfügung (Stichwort: Synergien)?</v>
      </c>
      <c r="C23" s="170"/>
      <c r="D23" s="170"/>
      <c r="E23" s="170"/>
      <c r="F23" s="170"/>
      <c r="G23" s="170"/>
      <c r="H23" s="170"/>
      <c r="I23" s="170"/>
      <c r="J23" s="170"/>
      <c r="K23" s="170"/>
      <c r="L23" s="170"/>
      <c r="M23" s="170"/>
      <c r="N23" s="171"/>
      <c r="O23" s="172" t="str">
        <f>IF(OR(KRITERIEN!F29=0,KRITERIEN!F29=""),"",KRITERIEN!F29/KRITERIEN!$F$14)</f>
        <v/>
      </c>
      <c r="P23" s="173"/>
      <c r="Q23" s="174"/>
      <c r="R23" s="57" t="str">
        <f>IF(KRITERIEN!D29="","",KRITERIEN!D29)</f>
        <v>0 = keine Chancen bis 3 = sehr hohe Chancen</v>
      </c>
    </row>
    <row r="24" spans="1:20" s="3" customFormat="1" ht="27" customHeight="1" x14ac:dyDescent="0.25">
      <c r="A24" s="56" t="str">
        <f>KRITERIEN!A30</f>
        <v>2c</v>
      </c>
      <c r="B24" s="157" t="str">
        <f>IF(KRITERIEN!B30="","",KRITERIEN!B30)</f>
        <v>Wie hoch ist das Realisierungspotenzial einer breiten Marktdurchdringung der Innovation?</v>
      </c>
      <c r="C24" s="170"/>
      <c r="D24" s="170"/>
      <c r="E24" s="170"/>
      <c r="F24" s="170"/>
      <c r="G24" s="170"/>
      <c r="H24" s="170"/>
      <c r="I24" s="170"/>
      <c r="J24" s="170"/>
      <c r="K24" s="170"/>
      <c r="L24" s="170"/>
      <c r="M24" s="170"/>
      <c r="N24" s="171"/>
      <c r="O24" s="172" t="str">
        <f>IF(OR(KRITERIEN!F30=0,KRITERIEN!F30=""),"",KRITERIEN!F30/KRITERIEN!$F$14)</f>
        <v/>
      </c>
      <c r="P24" s="173"/>
      <c r="Q24" s="174"/>
      <c r="R24" s="57" t="str">
        <f>IF(KRITERIEN!D30="","",KRITERIEN!D30)</f>
        <v>0 = keine Chancen bis 3 = sehr hohe Chancen</v>
      </c>
    </row>
    <row r="25" spans="1:20" s="3" customFormat="1" ht="27" customHeight="1" x14ac:dyDescent="0.25">
      <c r="A25" s="56" t="str">
        <f>KRITERIEN!A31</f>
        <v>2d</v>
      </c>
      <c r="B25" s="157" t="str">
        <f>IF(KRITERIEN!B31="","",KRITERIEN!B31)</f>
        <v>Wie wahrscheinlich ist durch die Anwendung der Innovation eine wirksame Vorbildwirkung für andere potenzielle NutzerInnen?</v>
      </c>
      <c r="C25" s="170"/>
      <c r="D25" s="170"/>
      <c r="E25" s="170"/>
      <c r="F25" s="170"/>
      <c r="G25" s="170"/>
      <c r="H25" s="170"/>
      <c r="I25" s="170"/>
      <c r="J25" s="170"/>
      <c r="K25" s="170"/>
      <c r="L25" s="170"/>
      <c r="M25" s="170"/>
      <c r="N25" s="171"/>
      <c r="O25" s="172" t="str">
        <f>IF(OR(KRITERIEN!F31=0,KRITERIEN!F31=""),"",KRITERIEN!F31/KRITERIEN!$F$14)</f>
        <v/>
      </c>
      <c r="P25" s="173"/>
      <c r="Q25" s="174"/>
      <c r="R25" s="57" t="str">
        <f>IF(KRITERIEN!D31="","",KRITERIEN!D31)</f>
        <v>0 = keine Chancen bis 3 = sehr hohe Chancen</v>
      </c>
    </row>
    <row r="26" spans="1:20" s="3" customFormat="1" ht="27" customHeight="1" x14ac:dyDescent="0.25">
      <c r="A26" s="56" t="str">
        <f>KRITERIEN!A32</f>
        <v>2e</v>
      </c>
      <c r="B26" s="157" t="str">
        <f>IF(KRITERIEN!B32="","",KRITERIEN!B32)</f>
        <v>Wie groß ist das Potenzial während der Nutzung der Innovation (oder bereits in einer Testphase) weitere mögliche Zielgruppen einzubinden?</v>
      </c>
      <c r="C26" s="170"/>
      <c r="D26" s="170"/>
      <c r="E26" s="170"/>
      <c r="F26" s="170"/>
      <c r="G26" s="170"/>
      <c r="H26" s="170"/>
      <c r="I26" s="170"/>
      <c r="J26" s="170"/>
      <c r="K26" s="170"/>
      <c r="L26" s="170"/>
      <c r="M26" s="170"/>
      <c r="N26" s="171"/>
      <c r="O26" s="172" t="str">
        <f>IF(OR(KRITERIEN!F32=0,KRITERIEN!F32=""),"",KRITERIEN!F32/KRITERIEN!$F$14)</f>
        <v/>
      </c>
      <c r="P26" s="173"/>
      <c r="Q26" s="174"/>
      <c r="R26" s="57" t="str">
        <f>IF(KRITERIEN!D32="","",KRITERIEN!D32)</f>
        <v>0 = keine Chancen bis 3 = sehr hohe Chancen</v>
      </c>
    </row>
    <row r="27" spans="1:20" s="3" customFormat="1" ht="11.1" customHeight="1" x14ac:dyDescent="0.25"/>
    <row r="28" spans="1:20" s="45" customFormat="1" ht="20.100000000000001" customHeight="1" x14ac:dyDescent="0.25">
      <c r="A28" s="149" t="str">
        <f>KRITERIEN!A34</f>
        <v>Risikosenkung</v>
      </c>
      <c r="B28" s="150"/>
      <c r="C28" s="150"/>
      <c r="D28" s="150"/>
      <c r="E28" s="150"/>
      <c r="F28" s="150"/>
      <c r="G28" s="150"/>
      <c r="H28" s="150"/>
      <c r="I28" s="150"/>
      <c r="J28" s="150"/>
      <c r="K28" s="150"/>
      <c r="L28" s="150"/>
      <c r="M28" s="150"/>
      <c r="N28" s="178" t="str">
        <f>KRITERIEN!A35</f>
        <v>ausgewählte Risikofelder und deren Berücksichtigung bei der Ausschreibung</v>
      </c>
      <c r="O28" s="178"/>
      <c r="P28" s="178"/>
      <c r="Q28" s="178"/>
      <c r="R28" s="179"/>
      <c r="T28" s="3"/>
    </row>
    <row r="29" spans="1:20" s="38" customFormat="1" ht="15.75" customHeight="1" x14ac:dyDescent="0.2">
      <c r="A29" s="46" t="s">
        <v>8</v>
      </c>
      <c r="B29" s="138" t="s">
        <v>36</v>
      </c>
      <c r="C29" s="138"/>
      <c r="D29" s="138"/>
      <c r="E29" s="138"/>
      <c r="F29" s="138"/>
      <c r="G29" s="138"/>
      <c r="H29" s="138"/>
      <c r="I29" s="138"/>
      <c r="J29" s="138"/>
      <c r="K29" s="138"/>
      <c r="L29" s="138"/>
      <c r="M29" s="138"/>
      <c r="N29" s="55"/>
      <c r="O29" s="175" t="s">
        <v>68</v>
      </c>
      <c r="P29" s="176"/>
      <c r="Q29" s="177"/>
      <c r="R29" s="50" t="s">
        <v>24</v>
      </c>
      <c r="S29" s="51"/>
      <c r="T29" s="3"/>
    </row>
    <row r="30" spans="1:20" s="3" customFormat="1" ht="27" customHeight="1" x14ac:dyDescent="0.25">
      <c r="A30" s="56" t="str">
        <f>KRITERIEN!A37</f>
        <v>3a</v>
      </c>
      <c r="B30" s="157" t="str">
        <f>IF(KRITERIEN!B37="","",KRITERIEN!B37)</f>
        <v>Wie hoch ist das technische Realisierungsrisiko des Einreichobjektes zu beurteilen (ggf. durch Prototypen, Simulationen etc. abgesichert)?</v>
      </c>
      <c r="C30" s="170"/>
      <c r="D30" s="170"/>
      <c r="E30" s="170"/>
      <c r="F30" s="170"/>
      <c r="G30" s="170"/>
      <c r="H30" s="170"/>
      <c r="I30" s="170"/>
      <c r="J30" s="170"/>
      <c r="K30" s="170"/>
      <c r="L30" s="170"/>
      <c r="M30" s="170"/>
      <c r="N30" s="171"/>
      <c r="O30" s="172" t="str">
        <f>IF(OR(KRITERIEN!F37=0,KRITERIEN!F37=""),"",KRITERIEN!F37/KRITERIEN!$F$14)</f>
        <v/>
      </c>
      <c r="P30" s="173"/>
      <c r="Q30" s="174"/>
      <c r="R30" s="57" t="str">
        <f>IF(KRITERIEN!D37="","",KRITERIEN!D37)</f>
        <v>0 = hohes Risiko bis 3 = geringes Risiko</v>
      </c>
    </row>
    <row r="31" spans="1:20" s="3" customFormat="1" ht="27" customHeight="1" x14ac:dyDescent="0.25">
      <c r="A31" s="56" t="str">
        <f>KRITERIEN!A38</f>
        <v>3b</v>
      </c>
      <c r="B31" s="157" t="str">
        <f>IF(KRITERIEN!B38="","",KRITERIEN!B38)</f>
        <v>Wie sehr ist das Einreichobjekt modular aufgebaut, sodass einzelne Komponenten ausgetauscht werden könnten?</v>
      </c>
      <c r="C31" s="170"/>
      <c r="D31" s="170"/>
      <c r="E31" s="170"/>
      <c r="F31" s="170"/>
      <c r="G31" s="170"/>
      <c r="H31" s="170"/>
      <c r="I31" s="170"/>
      <c r="J31" s="170"/>
      <c r="K31" s="170"/>
      <c r="L31" s="170"/>
      <c r="M31" s="170"/>
      <c r="N31" s="171"/>
      <c r="O31" s="172" t="str">
        <f>IF(OR(KRITERIEN!F38=0,KRITERIEN!F38=""),"",KRITERIEN!F38/KRITERIEN!$F$14)</f>
        <v/>
      </c>
      <c r="P31" s="173"/>
      <c r="Q31" s="174"/>
      <c r="R31" s="57" t="str">
        <f>IF(KRITERIEN!D38="","",KRITERIEN!D38)</f>
        <v>0 = kein modularer Aufbau bis 
3 = leicht austauschbare Einzelkomponenten</v>
      </c>
    </row>
    <row r="32" spans="1:20" s="3" customFormat="1" ht="27" customHeight="1" x14ac:dyDescent="0.25">
      <c r="A32" s="56" t="str">
        <f>KRITERIEN!A39</f>
        <v>3c</v>
      </c>
      <c r="B32" s="157" t="str">
        <f>IF(KRITERIEN!B39="","",KRITERIEN!B39)</f>
        <v>Wie hoch ist das wirtschaftliche Realisierungsrisiko zu beurteilen (ggf. durch Wirtschaftlichkeitsbetrachtungen, Marktanalysen etc. verringert)?</v>
      </c>
      <c r="C32" s="170"/>
      <c r="D32" s="170"/>
      <c r="E32" s="170"/>
      <c r="F32" s="170"/>
      <c r="G32" s="170"/>
      <c r="H32" s="170"/>
      <c r="I32" s="170"/>
      <c r="J32" s="170"/>
      <c r="K32" s="170"/>
      <c r="L32" s="170"/>
      <c r="M32" s="170"/>
      <c r="N32" s="171"/>
      <c r="O32" s="172" t="str">
        <f>IF(OR(KRITERIEN!F39=0,KRITERIEN!F39=""),"",KRITERIEN!F39/KRITERIEN!$F$14)</f>
        <v/>
      </c>
      <c r="P32" s="173"/>
      <c r="Q32" s="174"/>
      <c r="R32" s="57" t="str">
        <f>IF(KRITERIEN!D39="","",KRITERIEN!D39)</f>
        <v>0 = hohes Risiko bis 3 = geringes Risiko</v>
      </c>
    </row>
    <row r="33" spans="1:20" s="3" customFormat="1" ht="27" customHeight="1" x14ac:dyDescent="0.25">
      <c r="A33" s="56" t="str">
        <f>KRITERIEN!A40</f>
        <v>3d</v>
      </c>
      <c r="B33" s="157" t="str">
        <f>IF(KRITERIEN!B40="","",KRITERIEN!B40)</f>
        <v>Wie wahrscheinlich sind wesentliche Planungs- bzw. Auslegungsfehler, die den Gesamterfolg technisch oder wirtschaftlich gefährden?</v>
      </c>
      <c r="C33" s="170"/>
      <c r="D33" s="170"/>
      <c r="E33" s="170"/>
      <c r="F33" s="170"/>
      <c r="G33" s="170"/>
      <c r="H33" s="170"/>
      <c r="I33" s="170"/>
      <c r="J33" s="170"/>
      <c r="K33" s="170"/>
      <c r="L33" s="170"/>
      <c r="M33" s="170"/>
      <c r="N33" s="171"/>
      <c r="O33" s="172" t="str">
        <f>IF(OR(KRITERIEN!F40=0,KRITERIEN!F40=""),"",KRITERIEN!F40/KRITERIEN!$F$14)</f>
        <v/>
      </c>
      <c r="P33" s="173"/>
      <c r="Q33" s="174"/>
      <c r="R33" s="57" t="str">
        <f>IF(KRITERIEN!D40="","",KRITERIEN!D40)</f>
        <v>0 = hohes Risiko bis 3 = geringes Risiko</v>
      </c>
    </row>
    <row r="34" spans="1:20" s="3" customFormat="1" ht="27" customHeight="1" x14ac:dyDescent="0.25">
      <c r="A34" s="56" t="str">
        <f>KRITERIEN!A41</f>
        <v>3e</v>
      </c>
      <c r="B34" s="157" t="str">
        <f>IF(KRITERIEN!B41="","",KRITERIEN!B41)</f>
        <v>Wie wahrscheinlich ist es, dass gegenläufige Effekte zur Zielsetzung (z.B. Rebound-Effekte) eintreten?</v>
      </c>
      <c r="C34" s="170"/>
      <c r="D34" s="170"/>
      <c r="E34" s="170"/>
      <c r="F34" s="170"/>
      <c r="G34" s="170"/>
      <c r="H34" s="170"/>
      <c r="I34" s="170"/>
      <c r="J34" s="170"/>
      <c r="K34" s="170"/>
      <c r="L34" s="170"/>
      <c r="M34" s="170"/>
      <c r="N34" s="171"/>
      <c r="O34" s="172" t="str">
        <f>IF(OR(KRITERIEN!F41=0,KRITERIEN!F41=""),"",KRITERIEN!F41/KRITERIEN!$F$14)</f>
        <v/>
      </c>
      <c r="P34" s="173"/>
      <c r="Q34" s="174"/>
      <c r="R34" s="57" t="str">
        <f>IF(KRITERIEN!D41="","",KRITERIEN!D41)</f>
        <v>0 = hohes Risiko bis 3 = geringes Risiko</v>
      </c>
    </row>
    <row r="35" spans="1:20" s="3" customFormat="1" ht="11.1" customHeight="1" x14ac:dyDescent="0.25"/>
    <row r="36" spans="1:20" s="45" customFormat="1" ht="20.100000000000001" customHeight="1" x14ac:dyDescent="0.25">
      <c r="A36" s="149" t="str">
        <f>KRITERIEN!A43</f>
        <v>Klima- &amp; Energieziele</v>
      </c>
      <c r="B36" s="150"/>
      <c r="C36" s="150"/>
      <c r="D36" s="150"/>
      <c r="E36" s="150"/>
      <c r="F36" s="150"/>
      <c r="G36" s="150"/>
      <c r="H36" s="150"/>
      <c r="I36" s="150"/>
      <c r="J36" s="150"/>
      <c r="K36" s="150"/>
      <c r="L36" s="150"/>
      <c r="M36" s="150"/>
      <c r="N36" s="178" t="str">
        <f>KRITERIEN!A44</f>
        <v>Erreichung von nationalen und internationalen Klima- und Energiezielen</v>
      </c>
      <c r="O36" s="178"/>
      <c r="P36" s="178"/>
      <c r="Q36" s="178"/>
      <c r="R36" s="179"/>
      <c r="T36" s="3"/>
    </row>
    <row r="37" spans="1:20" s="38" customFormat="1" ht="15.75" customHeight="1" x14ac:dyDescent="0.2">
      <c r="A37" s="46" t="s">
        <v>8</v>
      </c>
      <c r="B37" s="138" t="s">
        <v>36</v>
      </c>
      <c r="C37" s="138"/>
      <c r="D37" s="138"/>
      <c r="E37" s="138"/>
      <c r="F37" s="138"/>
      <c r="G37" s="138"/>
      <c r="H37" s="138"/>
      <c r="I37" s="138"/>
      <c r="J37" s="138"/>
      <c r="K37" s="138"/>
      <c r="L37" s="138"/>
      <c r="M37" s="138"/>
      <c r="N37" s="55"/>
      <c r="O37" s="175" t="s">
        <v>68</v>
      </c>
      <c r="P37" s="176"/>
      <c r="Q37" s="177"/>
      <c r="R37" s="50" t="s">
        <v>24</v>
      </c>
      <c r="S37" s="51"/>
      <c r="T37" s="3"/>
    </row>
    <row r="38" spans="1:20" s="3" customFormat="1" ht="27" customHeight="1" x14ac:dyDescent="0.25">
      <c r="A38" s="56" t="str">
        <f>KRITERIEN!A46</f>
        <v>4a</v>
      </c>
      <c r="B38" s="157" t="str">
        <f>IF(KRITERIEN!B46="","",KRITERIEN!B46)</f>
        <v>Wie groß ist der zu erwartende Beitrag des Einreichobjektes, reale Reduktionen von Treibhausgasemissionen auszulösen?</v>
      </c>
      <c r="C38" s="170"/>
      <c r="D38" s="170"/>
      <c r="E38" s="170"/>
      <c r="F38" s="170"/>
      <c r="G38" s="170"/>
      <c r="H38" s="170"/>
      <c r="I38" s="170"/>
      <c r="J38" s="170"/>
      <c r="K38" s="170"/>
      <c r="L38" s="170"/>
      <c r="M38" s="170"/>
      <c r="N38" s="171"/>
      <c r="O38" s="172" t="str">
        <f>IF(OR(KRITERIEN!F46=0,KRITERIEN!F46=""),"",KRITERIEN!F46/KRITERIEN!$F$14)</f>
        <v/>
      </c>
      <c r="P38" s="173"/>
      <c r="Q38" s="174"/>
      <c r="R38" s="57" t="str">
        <f>IF(KRITERIEN!D46="","",KRITERIEN!D46)</f>
        <v>0 = keine Reduktionen bis 3 = hohe Reduktionen</v>
      </c>
    </row>
    <row r="39" spans="1:20" s="3" customFormat="1" ht="27" customHeight="1" x14ac:dyDescent="0.25">
      <c r="A39" s="56" t="str">
        <f>KRITERIEN!A47</f>
        <v>4b</v>
      </c>
      <c r="B39" s="157" t="str">
        <f>IF(KRITERIEN!B47="","",KRITERIEN!B47)</f>
        <v>Wie genau können diese Reduktionen (belastbar und nachvollziehbar) allgemein beziffert werden?</v>
      </c>
      <c r="C39" s="170"/>
      <c r="D39" s="170"/>
      <c r="E39" s="170"/>
      <c r="F39" s="170"/>
      <c r="G39" s="170"/>
      <c r="H39" s="170"/>
      <c r="I39" s="170"/>
      <c r="J39" s="170"/>
      <c r="K39" s="170"/>
      <c r="L39" s="170"/>
      <c r="M39" s="170"/>
      <c r="N39" s="171"/>
      <c r="O39" s="172" t="str">
        <f>IF(OR(KRITERIEN!F47=0,KRITERIEN!F47=""),"",KRITERIEN!F47/KRITERIEN!$F$14)</f>
        <v/>
      </c>
      <c r="P39" s="173"/>
      <c r="Q39" s="174"/>
      <c r="R39" s="57" t="str">
        <f>IF(KRITERIEN!D47="","",KRITERIEN!D47)</f>
        <v xml:space="preserve">0 = sehr ungenaue bis 3 = sehr exakte Quantifizierung </v>
      </c>
    </row>
    <row r="40" spans="1:20" s="3" customFormat="1" ht="27" customHeight="1" x14ac:dyDescent="0.25">
      <c r="A40" s="56" t="str">
        <f>KRITERIEN!A48</f>
        <v>4c</v>
      </c>
      <c r="B40" s="157" t="str">
        <f>IF(KRITERIEN!B48="","",KRITERIEN!B48)</f>
        <v>Wie groß ist die wahrscheinliche Einsparung am Endenergiebedarf durch das Einreichobjekt?</v>
      </c>
      <c r="C40" s="170"/>
      <c r="D40" s="170"/>
      <c r="E40" s="170"/>
      <c r="F40" s="170"/>
      <c r="G40" s="170"/>
      <c r="H40" s="170"/>
      <c r="I40" s="170"/>
      <c r="J40" s="170"/>
      <c r="K40" s="170"/>
      <c r="L40" s="170"/>
      <c r="M40" s="170"/>
      <c r="N40" s="171"/>
      <c r="O40" s="172" t="str">
        <f>IF(OR(KRITERIEN!F48=0,KRITERIEN!F48=""),"",KRITERIEN!F48/KRITERIEN!$F$14)</f>
        <v/>
      </c>
      <c r="P40" s="173"/>
      <c r="Q40" s="174"/>
      <c r="R40" s="57" t="str">
        <f>IF(KRITERIEN!D48="","",KRITERIEN!D48)</f>
        <v>0 = geringe Reduktionen bis 3 = hohe Reduktionen</v>
      </c>
    </row>
    <row r="41" spans="1:20" s="3" customFormat="1" ht="27" customHeight="1" x14ac:dyDescent="0.25">
      <c r="A41" s="56" t="str">
        <f>KRITERIEN!A49</f>
        <v>4d</v>
      </c>
      <c r="B41" s="157" t="str">
        <f>IF(KRITERIEN!B49="","",KRITERIEN!B49)</f>
        <v>Wie groß ist die wahrscheinliche Einsparung am Primärenergiebedarf durch das Einreichobjekt?</v>
      </c>
      <c r="C41" s="170"/>
      <c r="D41" s="170"/>
      <c r="E41" s="170"/>
      <c r="F41" s="170"/>
      <c r="G41" s="170"/>
      <c r="H41" s="170"/>
      <c r="I41" s="170"/>
      <c r="J41" s="170"/>
      <c r="K41" s="170"/>
      <c r="L41" s="170"/>
      <c r="M41" s="170"/>
      <c r="N41" s="171"/>
      <c r="O41" s="172" t="str">
        <f>IF(OR(KRITERIEN!F49=0,KRITERIEN!F49=""),"",KRITERIEN!F49/KRITERIEN!$F$14)</f>
        <v/>
      </c>
      <c r="P41" s="173"/>
      <c r="Q41" s="174"/>
      <c r="R41" s="57" t="str">
        <f>IF(KRITERIEN!D49="","",KRITERIEN!D49)</f>
        <v>0 = geringe Reduktionen bis 3 = hohe Reduktionen</v>
      </c>
    </row>
    <row r="42" spans="1:20" s="3" customFormat="1" ht="27" customHeight="1" x14ac:dyDescent="0.25">
      <c r="A42" s="56" t="str">
        <f>KRITERIEN!A50</f>
        <v>4e</v>
      </c>
      <c r="B42" s="157" t="str">
        <f>IF(KRITERIEN!B50="","",KRITERIEN!B50)</f>
        <v>Wie groß ist der Anteil an erneuerbaren Energiequellen am gesamten Energiebedarf bzw. an der bereitgestellten Energiemenge des Einreichobjektes?</v>
      </c>
      <c r="C42" s="170"/>
      <c r="D42" s="170"/>
      <c r="E42" s="170"/>
      <c r="F42" s="170"/>
      <c r="G42" s="170"/>
      <c r="H42" s="170"/>
      <c r="I42" s="170"/>
      <c r="J42" s="170"/>
      <c r="K42" s="170"/>
      <c r="L42" s="170"/>
      <c r="M42" s="170"/>
      <c r="N42" s="171"/>
      <c r="O42" s="172" t="str">
        <f>IF(OR(KRITERIEN!F50=0,KRITERIEN!F50=""),"",KRITERIEN!F50/KRITERIEN!$F$14)</f>
        <v/>
      </c>
      <c r="P42" s="173"/>
      <c r="Q42" s="174"/>
      <c r="R42" s="57" t="str">
        <f>IF(KRITERIEN!D50="","",KRITERIEN!D50)</f>
        <v>0 = geringer bis 3 = hoher Anteil</v>
      </c>
    </row>
    <row r="43" spans="1:20" s="3" customFormat="1" ht="11.1" customHeight="1" x14ac:dyDescent="0.25"/>
    <row r="44" spans="1:20" s="45" customFormat="1" ht="20.100000000000001" customHeight="1" x14ac:dyDescent="0.25">
      <c r="A44" s="149" t="str">
        <f>KRITERIEN!A52</f>
        <v>Umweltgerechtigkeit</v>
      </c>
      <c r="B44" s="150"/>
      <c r="C44" s="150"/>
      <c r="D44" s="150"/>
      <c r="E44" s="150"/>
      <c r="F44" s="150"/>
      <c r="G44" s="150"/>
      <c r="H44" s="150"/>
      <c r="I44" s="150"/>
      <c r="J44" s="150"/>
      <c r="K44" s="150"/>
      <c r="L44" s="150"/>
      <c r="M44" s="150"/>
      <c r="N44" s="178" t="str">
        <f>KRITERIEN!A53</f>
        <v>weitere ökologische Aspekte</v>
      </c>
      <c r="O44" s="178"/>
      <c r="P44" s="178"/>
      <c r="Q44" s="178"/>
      <c r="R44" s="179"/>
      <c r="T44" s="3"/>
    </row>
    <row r="45" spans="1:20" s="38" customFormat="1" ht="15.75" customHeight="1" x14ac:dyDescent="0.2">
      <c r="A45" s="46" t="s">
        <v>8</v>
      </c>
      <c r="B45" s="138" t="s">
        <v>36</v>
      </c>
      <c r="C45" s="138"/>
      <c r="D45" s="138"/>
      <c r="E45" s="138"/>
      <c r="F45" s="138"/>
      <c r="G45" s="138"/>
      <c r="H45" s="138"/>
      <c r="I45" s="138"/>
      <c r="J45" s="138"/>
      <c r="K45" s="138"/>
      <c r="L45" s="138"/>
      <c r="M45" s="138"/>
      <c r="N45" s="55"/>
      <c r="O45" s="175" t="s">
        <v>68</v>
      </c>
      <c r="P45" s="176"/>
      <c r="Q45" s="177"/>
      <c r="R45" s="50" t="s">
        <v>24</v>
      </c>
      <c r="S45" s="51"/>
      <c r="T45" s="3"/>
    </row>
    <row r="46" spans="1:20" s="3" customFormat="1" ht="27" customHeight="1" x14ac:dyDescent="0.25">
      <c r="A46" s="56" t="str">
        <f>KRITERIEN!A55</f>
        <v>5a</v>
      </c>
      <c r="B46" s="157" t="str">
        <f>IF(KRITERIEN!B55="","",KRITERIEN!B55)</f>
        <v>Wie groß ist das Potenzial des Einreichobjektes den Ausstoss von Luftschadstoffen ggü. dem Stand der Technik zu reduzieren?</v>
      </c>
      <c r="C46" s="170"/>
      <c r="D46" s="170"/>
      <c r="E46" s="170"/>
      <c r="F46" s="170"/>
      <c r="G46" s="170"/>
      <c r="H46" s="170"/>
      <c r="I46" s="170"/>
      <c r="J46" s="170"/>
      <c r="K46" s="170"/>
      <c r="L46" s="170"/>
      <c r="M46" s="170"/>
      <c r="N46" s="171"/>
      <c r="O46" s="172" t="str">
        <f>IF(OR(KRITERIEN!F55=0,KRITERIEN!F55=""),"",KRITERIEN!F55/KRITERIEN!$F$14)</f>
        <v/>
      </c>
      <c r="P46" s="173"/>
      <c r="Q46" s="174"/>
      <c r="R46" s="57" t="str">
        <f>IF(KRITERIEN!D55="","",KRITERIEN!D55)</f>
        <v>0 = kein bis 3 = hohes Potenzial</v>
      </c>
    </row>
    <row r="47" spans="1:20" s="3" customFormat="1" ht="27" customHeight="1" x14ac:dyDescent="0.25">
      <c r="A47" s="56" t="str">
        <f>KRITERIEN!A56</f>
        <v>5b</v>
      </c>
      <c r="B47" s="157" t="str">
        <f>IF(KRITERIEN!B56="","",KRITERIEN!B56)</f>
        <v>Wie groß ist das Potenzial des Einreichobjektes den Anfall von gefährlichen Abwässern und Abfällen ggü. dem Stand der Technik zu reduzieren?</v>
      </c>
      <c r="C47" s="170"/>
      <c r="D47" s="170"/>
      <c r="E47" s="170"/>
      <c r="F47" s="170"/>
      <c r="G47" s="170"/>
      <c r="H47" s="170"/>
      <c r="I47" s="170"/>
      <c r="J47" s="170"/>
      <c r="K47" s="170"/>
      <c r="L47" s="170"/>
      <c r="M47" s="170"/>
      <c r="N47" s="171"/>
      <c r="O47" s="172" t="str">
        <f>IF(OR(KRITERIEN!F56=0,KRITERIEN!F56=""),"",KRITERIEN!F56/KRITERIEN!$F$14)</f>
        <v/>
      </c>
      <c r="P47" s="173"/>
      <c r="Q47" s="174"/>
      <c r="R47" s="57" t="str">
        <f>IF(KRITERIEN!D56="","",KRITERIEN!D56)</f>
        <v>0 = kein bis 3 = hohes Potenzial</v>
      </c>
    </row>
    <row r="48" spans="1:20" s="3" customFormat="1" ht="27" customHeight="1" x14ac:dyDescent="0.25">
      <c r="A48" s="56" t="str">
        <f>KRITERIEN!A57</f>
        <v>5c</v>
      </c>
      <c r="B48" s="157" t="str">
        <f>IF(KRITERIEN!B57="","",KRITERIEN!B57)</f>
        <v>Wie sehr trägt das Einreichobjekt zu einer Reduktion des Wasserbedarfs und der resultierenden Abwassermengen bei?</v>
      </c>
      <c r="C48" s="170"/>
      <c r="D48" s="170"/>
      <c r="E48" s="170"/>
      <c r="F48" s="170"/>
      <c r="G48" s="170"/>
      <c r="H48" s="170"/>
      <c r="I48" s="170"/>
      <c r="J48" s="170"/>
      <c r="K48" s="170"/>
      <c r="L48" s="170"/>
      <c r="M48" s="170"/>
      <c r="N48" s="171"/>
      <c r="O48" s="172" t="str">
        <f>IF(OR(KRITERIEN!F57=0,KRITERIEN!F57=""),"",KRITERIEN!F57/KRITERIEN!$F$14)</f>
        <v/>
      </c>
      <c r="P48" s="173"/>
      <c r="Q48" s="174"/>
      <c r="R48" s="57" t="str">
        <f>IF(KRITERIEN!D57="","",KRITERIEN!D57)</f>
        <v>0 = kein bis 3 = hohes Potenzial</v>
      </c>
    </row>
    <row r="49" spans="1:20" s="3" customFormat="1" ht="27" customHeight="1" x14ac:dyDescent="0.25">
      <c r="A49" s="56" t="str">
        <f>KRITERIEN!A58</f>
        <v>5d</v>
      </c>
      <c r="B49" s="157" t="str">
        <f>IF(KRITERIEN!B58="","",KRITERIEN!B58)</f>
        <v>Wie sehr trägt das Einreichobjekt zu einer Reduktion der resultierenden Mengen an festen Abfällen bei?</v>
      </c>
      <c r="C49" s="170"/>
      <c r="D49" s="170"/>
      <c r="E49" s="170"/>
      <c r="F49" s="170"/>
      <c r="G49" s="170"/>
      <c r="H49" s="170"/>
      <c r="I49" s="170"/>
      <c r="J49" s="170"/>
      <c r="K49" s="170"/>
      <c r="L49" s="170"/>
      <c r="M49" s="170"/>
      <c r="N49" s="171"/>
      <c r="O49" s="172" t="str">
        <f>IF(OR(KRITERIEN!F58=0,KRITERIEN!F58=""),"",KRITERIEN!F58/KRITERIEN!$F$14)</f>
        <v/>
      </c>
      <c r="P49" s="173"/>
      <c r="Q49" s="174"/>
      <c r="R49" s="57" t="str">
        <f>IF(KRITERIEN!D58="","",KRITERIEN!D58)</f>
        <v>0 = kein bis 3 = hohes Potenzial</v>
      </c>
    </row>
    <row r="50" spans="1:20" s="3" customFormat="1" ht="27" customHeight="1" x14ac:dyDescent="0.25">
      <c r="A50" s="56" t="str">
        <f>KRITERIEN!A59</f>
        <v>5e</v>
      </c>
      <c r="B50" s="157" t="str">
        <f>IF(KRITERIEN!B59="","",KRITERIEN!B59)</f>
        <v>Wie stark reduziert das Einreichobjekt das Gefahrenpotenzial zur Bildung von Altlasten?</v>
      </c>
      <c r="C50" s="170"/>
      <c r="D50" s="170"/>
      <c r="E50" s="170"/>
      <c r="F50" s="170"/>
      <c r="G50" s="170"/>
      <c r="H50" s="170"/>
      <c r="I50" s="170"/>
      <c r="J50" s="170"/>
      <c r="K50" s="170"/>
      <c r="L50" s="170"/>
      <c r="M50" s="170"/>
      <c r="N50" s="171"/>
      <c r="O50" s="172" t="str">
        <f>IF(OR(KRITERIEN!F59=0,KRITERIEN!F59=""),"",KRITERIEN!F59/KRITERIEN!$F$14)</f>
        <v/>
      </c>
      <c r="P50" s="173"/>
      <c r="Q50" s="174"/>
      <c r="R50" s="57" t="str">
        <f>IF(KRITERIEN!D59="","",KRITERIEN!D59)</f>
        <v>0 = kein bis 3 = hohes Potenzial</v>
      </c>
    </row>
    <row r="51" spans="1:20" s="3" customFormat="1" ht="11.1" customHeight="1" x14ac:dyDescent="0.25"/>
    <row r="52" spans="1:20" s="45" customFormat="1" ht="20.100000000000001" customHeight="1" x14ac:dyDescent="0.25">
      <c r="A52" s="149" t="str">
        <f>KRITERIEN!A61</f>
        <v>Sozialpolitische Aspekte</v>
      </c>
      <c r="B52" s="150"/>
      <c r="C52" s="150"/>
      <c r="D52" s="150"/>
      <c r="E52" s="150"/>
      <c r="F52" s="150"/>
      <c r="G52" s="150"/>
      <c r="H52" s="150"/>
      <c r="I52" s="150"/>
      <c r="J52" s="150"/>
      <c r="K52" s="150"/>
      <c r="L52" s="150"/>
      <c r="M52" s="150"/>
      <c r="N52" s="178" t="str">
        <f>KRITERIEN!A62</f>
        <v>im Vergleich zu einer marktüblichen Lösung</v>
      </c>
      <c r="O52" s="178"/>
      <c r="P52" s="178"/>
      <c r="Q52" s="178"/>
      <c r="R52" s="179"/>
      <c r="T52" s="3"/>
    </row>
    <row r="53" spans="1:20" s="38" customFormat="1" ht="15.75" customHeight="1" x14ac:dyDescent="0.2">
      <c r="A53" s="46" t="s">
        <v>8</v>
      </c>
      <c r="B53" s="138" t="s">
        <v>36</v>
      </c>
      <c r="C53" s="138"/>
      <c r="D53" s="138"/>
      <c r="E53" s="138"/>
      <c r="F53" s="138"/>
      <c r="G53" s="138"/>
      <c r="H53" s="138"/>
      <c r="I53" s="138"/>
      <c r="J53" s="138"/>
      <c r="K53" s="138"/>
      <c r="L53" s="138"/>
      <c r="M53" s="138"/>
      <c r="N53" s="55"/>
      <c r="O53" s="175" t="s">
        <v>68</v>
      </c>
      <c r="P53" s="176"/>
      <c r="Q53" s="177"/>
      <c r="R53" s="50" t="s">
        <v>24</v>
      </c>
      <c r="S53" s="51"/>
      <c r="T53" s="3"/>
    </row>
    <row r="54" spans="1:20" s="3" customFormat="1" ht="27" customHeight="1" x14ac:dyDescent="0.25">
      <c r="A54" s="56" t="str">
        <f>KRITERIEN!A64</f>
        <v>6a</v>
      </c>
      <c r="B54" s="157" t="str">
        <f>IF(KRITERIEN!B64="","",KRITERIEN!B64)</f>
        <v>Führt das Einreichobjekt zu einer Verbesserung der Gleichstellung von Frauen und Männern (insbesondere bei den ausgelösten Arbeitsplätzen)?</v>
      </c>
      <c r="C54" s="170"/>
      <c r="D54" s="170"/>
      <c r="E54" s="170"/>
      <c r="F54" s="170"/>
      <c r="G54" s="170"/>
      <c r="H54" s="170"/>
      <c r="I54" s="170"/>
      <c r="J54" s="170"/>
      <c r="K54" s="170"/>
      <c r="L54" s="170"/>
      <c r="M54" s="170"/>
      <c r="N54" s="171"/>
      <c r="O54" s="172" t="str">
        <f>IF(OR(KRITERIEN!F64=0,KRITERIEN!F64=""),"",KRITERIEN!F64/KRITERIEN!$F$14)</f>
        <v/>
      </c>
      <c r="P54" s="173"/>
      <c r="Q54" s="174"/>
      <c r="R54" s="57" t="str">
        <f>IF(KRITERIEN!D64="","",KRITERIEN!D64)</f>
        <v>0 = hohe Barrieren bis 
3 = deutliche Verbesserung des Status quo</v>
      </c>
    </row>
    <row r="55" spans="1:20" s="3" customFormat="1" ht="27" customHeight="1" x14ac:dyDescent="0.25">
      <c r="A55" s="56" t="str">
        <f>KRITERIEN!A65</f>
        <v>6b</v>
      </c>
      <c r="B55" s="157" t="str">
        <f>IF(KRITERIEN!B65="","",KRITERIEN!B65)</f>
        <v>Können durch das Einreichobjekt Personen im Ausbildungsverhältnis und / oder ältere ArbeitnehmerInnen besser berücksichtigt werden?</v>
      </c>
      <c r="C55" s="170"/>
      <c r="D55" s="170"/>
      <c r="E55" s="170"/>
      <c r="F55" s="170"/>
      <c r="G55" s="170"/>
      <c r="H55" s="170"/>
      <c r="I55" s="170"/>
      <c r="J55" s="170"/>
      <c r="K55" s="170"/>
      <c r="L55" s="170"/>
      <c r="M55" s="170"/>
      <c r="N55" s="171"/>
      <c r="O55" s="172" t="str">
        <f>IF(OR(KRITERIEN!F65=0,KRITERIEN!F65=""),"",KRITERIEN!F65/KRITERIEN!$F$14)</f>
        <v/>
      </c>
      <c r="P55" s="173"/>
      <c r="Q55" s="174"/>
      <c r="R55" s="57" t="str">
        <f>IF(KRITERIEN!D65="","",KRITERIEN!D65)</f>
        <v>0 = hohe Barrieren bis 
3 = deutliche Verbesserung des Status quo</v>
      </c>
    </row>
    <row r="56" spans="1:20" s="3" customFormat="1" ht="27" customHeight="1" x14ac:dyDescent="0.25">
      <c r="A56" s="56" t="str">
        <f>KRITERIEN!A66</f>
        <v>6c</v>
      </c>
      <c r="B56" s="157" t="str">
        <f>IF(KRITERIEN!B66="","",KRITERIEN!B66)</f>
        <v>Werden durch das Einreichobjekt Arbeitsplätze für geistig und / oder körperlich eingeschränkte Personen geschaffen?</v>
      </c>
      <c r="C56" s="170"/>
      <c r="D56" s="170"/>
      <c r="E56" s="170"/>
      <c r="F56" s="170"/>
      <c r="G56" s="170"/>
      <c r="H56" s="170"/>
      <c r="I56" s="170"/>
      <c r="J56" s="170"/>
      <c r="K56" s="170"/>
      <c r="L56" s="170"/>
      <c r="M56" s="170"/>
      <c r="N56" s="171"/>
      <c r="O56" s="172" t="str">
        <f>IF(OR(KRITERIEN!F66=0,KRITERIEN!F66=""),"",KRITERIEN!F66/KRITERIEN!$F$14)</f>
        <v/>
      </c>
      <c r="P56" s="173"/>
      <c r="Q56" s="174"/>
      <c r="R56" s="57" t="str">
        <f>IF(KRITERIEN!D66="","",KRITERIEN!D66)</f>
        <v>0 = hohe Barrieren bis 
3 = deutliche Verbesserung des Status quo</v>
      </c>
    </row>
    <row r="57" spans="1:20" s="3" customFormat="1" ht="27" customHeight="1" x14ac:dyDescent="0.25">
      <c r="A57" s="56" t="str">
        <f>KRITERIEN!A67</f>
        <v>6d</v>
      </c>
      <c r="B57" s="157" t="str">
        <f>IF(KRITERIEN!B67="","",KRITERIEN!B67)</f>
        <v>Können durch das Einreichobjekt Langzeitarbeitslose und / oder arbeitsmarktferne Gruppen besser berücksichtigt werden?</v>
      </c>
      <c r="C57" s="170"/>
      <c r="D57" s="170"/>
      <c r="E57" s="170"/>
      <c r="F57" s="170"/>
      <c r="G57" s="170"/>
      <c r="H57" s="170"/>
      <c r="I57" s="170"/>
      <c r="J57" s="170"/>
      <c r="K57" s="170"/>
      <c r="L57" s="170"/>
      <c r="M57" s="170"/>
      <c r="N57" s="171"/>
      <c r="O57" s="172" t="str">
        <f>IF(OR(KRITERIEN!F67=0,KRITERIEN!F67=""),"",KRITERIEN!F67/KRITERIEN!$F$14)</f>
        <v/>
      </c>
      <c r="P57" s="173"/>
      <c r="Q57" s="174"/>
      <c r="R57" s="57" t="str">
        <f>IF(KRITERIEN!D67="","",KRITERIEN!D67)</f>
        <v>0 = hohe Barrieren bis 
3 = deutliche Verbesserung des Status quo</v>
      </c>
    </row>
    <row r="58" spans="1:20" s="3" customFormat="1" ht="27" customHeight="1" x14ac:dyDescent="0.25">
      <c r="A58" s="56" t="str">
        <f>KRITERIEN!A68</f>
        <v>6e</v>
      </c>
      <c r="B58" s="157" t="str">
        <f>IF(KRITERIEN!B68="","",KRITERIEN!B68)</f>
        <v>In welchem Ausmaß werden durch das Einreichobjekt familienfreundliche Arbeitsplätze geschaffen?</v>
      </c>
      <c r="C58" s="170"/>
      <c r="D58" s="170"/>
      <c r="E58" s="170"/>
      <c r="F58" s="170"/>
      <c r="G58" s="170"/>
      <c r="H58" s="170"/>
      <c r="I58" s="170"/>
      <c r="J58" s="170"/>
      <c r="K58" s="170"/>
      <c r="L58" s="170"/>
      <c r="M58" s="170"/>
      <c r="N58" s="171"/>
      <c r="O58" s="172" t="str">
        <f>IF(OR(KRITERIEN!F68=0,KRITERIEN!F68=""),"",KRITERIEN!F68/KRITERIEN!$F$14)</f>
        <v/>
      </c>
      <c r="P58" s="173"/>
      <c r="Q58" s="174"/>
      <c r="R58" s="57" t="str">
        <f>IF(KRITERIEN!D68="","",KRITERIEN!D68)</f>
        <v>0 = hohe Barrieren bis 
3 = deutliche Verbesserung des Status quo</v>
      </c>
    </row>
    <row r="59" spans="1:20" s="3" customFormat="1" ht="11.1" customHeight="1" x14ac:dyDescent="0.25"/>
    <row r="60" spans="1:20" s="45" customFormat="1" ht="20.100000000000001" customHeight="1" x14ac:dyDescent="0.25">
      <c r="A60" s="149" t="str">
        <f>KRITERIEN!A70</f>
        <v>Wirtschaftlichkeit</v>
      </c>
      <c r="B60" s="150"/>
      <c r="C60" s="150"/>
      <c r="D60" s="150"/>
      <c r="E60" s="150"/>
      <c r="F60" s="150"/>
      <c r="G60" s="150"/>
      <c r="H60" s="150"/>
      <c r="I60" s="150"/>
      <c r="J60" s="150"/>
      <c r="K60" s="150"/>
      <c r="L60" s="150"/>
      <c r="M60" s="150"/>
      <c r="N60" s="178" t="str">
        <f>KRITERIEN!A71</f>
        <v>im Vergleich zu einer marktüblichen Lösung</v>
      </c>
      <c r="O60" s="178"/>
      <c r="P60" s="178"/>
      <c r="Q60" s="178"/>
      <c r="R60" s="179"/>
      <c r="T60" s="3"/>
    </row>
    <row r="61" spans="1:20" s="38" customFormat="1" ht="15.75" customHeight="1" x14ac:dyDescent="0.2">
      <c r="A61" s="46" t="s">
        <v>8</v>
      </c>
      <c r="B61" s="138" t="s">
        <v>36</v>
      </c>
      <c r="C61" s="138"/>
      <c r="D61" s="138"/>
      <c r="E61" s="138"/>
      <c r="F61" s="138"/>
      <c r="G61" s="138"/>
      <c r="H61" s="138"/>
      <c r="I61" s="138"/>
      <c r="J61" s="138"/>
      <c r="K61" s="138"/>
      <c r="L61" s="138"/>
      <c r="M61" s="138"/>
      <c r="N61" s="55"/>
      <c r="O61" s="175" t="s">
        <v>68</v>
      </c>
      <c r="P61" s="176"/>
      <c r="Q61" s="177"/>
      <c r="R61" s="50" t="s">
        <v>24</v>
      </c>
      <c r="S61" s="51"/>
      <c r="T61" s="3"/>
    </row>
    <row r="62" spans="1:20" s="3" customFormat="1" ht="27" customHeight="1" x14ac:dyDescent="0.25">
      <c r="A62" s="56" t="str">
        <f>KRITERIEN!A73</f>
        <v>7a</v>
      </c>
      <c r="B62" s="157" t="str">
        <f>IF(KRITERIEN!B73="","",KRITERIEN!B73)</f>
        <v>Wie vorteilhaft stellen sich die Total Cost of Ownership (TCO) der Innovation gegenüber einer marktüblichen Lösung dar?</v>
      </c>
      <c r="C62" s="170"/>
      <c r="D62" s="170"/>
      <c r="E62" s="170"/>
      <c r="F62" s="170"/>
      <c r="G62" s="170"/>
      <c r="H62" s="170"/>
      <c r="I62" s="170"/>
      <c r="J62" s="170"/>
      <c r="K62" s="170"/>
      <c r="L62" s="170"/>
      <c r="M62" s="170"/>
      <c r="N62" s="171"/>
      <c r="O62" s="172" t="str">
        <f>IF(OR(KRITERIEN!F73=0,KRITERIEN!F73=""),"",KRITERIEN!F73/KRITERIEN!$F$14)</f>
        <v/>
      </c>
      <c r="P62" s="173"/>
      <c r="Q62" s="174"/>
      <c r="R62" s="57" t="str">
        <f>IF(KRITERIEN!D73="","",KRITERIEN!D73)</f>
        <v>0 = negatives bis 3 = sehr vorteilhaftes 
Kosten-Nutzen-Verhältnis</v>
      </c>
    </row>
    <row r="63" spans="1:20" s="3" customFormat="1" ht="27" customHeight="1" x14ac:dyDescent="0.25">
      <c r="A63" s="56" t="str">
        <f>KRITERIEN!A74</f>
        <v>7b</v>
      </c>
      <c r="B63" s="157" t="str">
        <f>IF(KRITERIEN!B74="","",KRITERIEN!B74)</f>
        <v>Wie deutlich kann der Nutzen-Zugewinn gegenüber einer marktüblichen Lösung abgebildet werden?</v>
      </c>
      <c r="C63" s="170"/>
      <c r="D63" s="170"/>
      <c r="E63" s="170"/>
      <c r="F63" s="170"/>
      <c r="G63" s="170"/>
      <c r="H63" s="170"/>
      <c r="I63" s="170"/>
      <c r="J63" s="170"/>
      <c r="K63" s="170"/>
      <c r="L63" s="170"/>
      <c r="M63" s="170"/>
      <c r="N63" s="171"/>
      <c r="O63" s="172" t="str">
        <f>IF(OR(KRITERIEN!F74=0,KRITERIEN!F74=""),"",KRITERIEN!F74/KRITERIEN!$F$14)</f>
        <v/>
      </c>
      <c r="P63" s="173"/>
      <c r="Q63" s="174"/>
      <c r="R63" s="57" t="str">
        <f>IF(KRITERIEN!D74="","",KRITERIEN!D74)</f>
        <v>0 = kein bis 3 = sehr großer Zugewinn</v>
      </c>
    </row>
    <row r="64" spans="1:20" s="3" customFormat="1" ht="27" customHeight="1" x14ac:dyDescent="0.25">
      <c r="A64" s="56" t="str">
        <f>KRITERIEN!A75</f>
        <v>7c</v>
      </c>
      <c r="B64" s="157" t="str">
        <f>IF(KRITERIEN!B75="","",KRITERIEN!B75)</f>
        <v>Sind die dargestellten Kosten als realistisch einzustufen?</v>
      </c>
      <c r="C64" s="170"/>
      <c r="D64" s="170"/>
      <c r="E64" s="170"/>
      <c r="F64" s="170"/>
      <c r="G64" s="170"/>
      <c r="H64" s="170"/>
      <c r="I64" s="170"/>
      <c r="J64" s="170"/>
      <c r="K64" s="170"/>
      <c r="L64" s="170"/>
      <c r="M64" s="170"/>
      <c r="N64" s="171"/>
      <c r="O64" s="172" t="str">
        <f>IF(OR(KRITERIEN!F75=0,KRITERIEN!F75=""),"",KRITERIEN!F75/KRITERIEN!$F$14)</f>
        <v/>
      </c>
      <c r="P64" s="173"/>
      <c r="Q64" s="174"/>
      <c r="R64" s="57" t="str">
        <f>IF(KRITERIEN!D75="","",KRITERIEN!D75)</f>
        <v>0 = sehr fraglich bis 3 = hoch belastbar</v>
      </c>
    </row>
    <row r="65" spans="1:20" s="3" customFormat="1" ht="27" customHeight="1" x14ac:dyDescent="0.25">
      <c r="A65" s="56" t="str">
        <f>KRITERIEN!A76</f>
        <v>7d</v>
      </c>
      <c r="B65" s="157" t="str">
        <f>IF(KRITERIEN!B76="","",KRITERIEN!B76)</f>
        <v>Ist der prognostizierte Nutzen (auch nicht-monetär) als realistisch einzustufen?</v>
      </c>
      <c r="C65" s="170"/>
      <c r="D65" s="170"/>
      <c r="E65" s="170"/>
      <c r="F65" s="170"/>
      <c r="G65" s="170"/>
      <c r="H65" s="170"/>
      <c r="I65" s="170"/>
      <c r="J65" s="170"/>
      <c r="K65" s="170"/>
      <c r="L65" s="170"/>
      <c r="M65" s="170"/>
      <c r="N65" s="171"/>
      <c r="O65" s="172" t="str">
        <f>IF(OR(KRITERIEN!F76=0,KRITERIEN!F76=""),"",KRITERIEN!F76/KRITERIEN!$F$14)</f>
        <v/>
      </c>
      <c r="P65" s="173"/>
      <c r="Q65" s="174"/>
      <c r="R65" s="57" t="str">
        <f>IF(KRITERIEN!D76="","",KRITERIEN!D76)</f>
        <v>0 = sehr fraglich bis 3 = hoch belastbar</v>
      </c>
    </row>
    <row r="66" spans="1:20" s="3" customFormat="1" ht="27" customHeight="1" x14ac:dyDescent="0.25">
      <c r="A66" s="56" t="str">
        <f>KRITERIEN!A77</f>
        <v>7e</v>
      </c>
      <c r="B66" s="157" t="str">
        <f>IF(KRITERIEN!B77="","",KRITERIEN!B77)</f>
        <v>Bleibt der Erfolg des Vorhabens weitestgehend bestehen, wenn sich wesentliche Input-Parameter (z.B. Energiekosten) in einem realistischen Ausmaß ändern?</v>
      </c>
      <c r="C66" s="170"/>
      <c r="D66" s="170"/>
      <c r="E66" s="170"/>
      <c r="F66" s="170"/>
      <c r="G66" s="170"/>
      <c r="H66" s="170"/>
      <c r="I66" s="170"/>
      <c r="J66" s="170"/>
      <c r="K66" s="170"/>
      <c r="L66" s="170"/>
      <c r="M66" s="170"/>
      <c r="N66" s="171"/>
      <c r="O66" s="172" t="str">
        <f>IF(OR(KRITERIEN!F77=0,KRITERIEN!F77=""),"",KRITERIEN!F77/KRITERIEN!$F$14)</f>
        <v/>
      </c>
      <c r="P66" s="173"/>
      <c r="Q66" s="174"/>
      <c r="R66" s="57" t="str">
        <f>IF(KRITERIEN!D77="","",KRITERIEN!D77)</f>
        <v>0 = sehr fraglich bis 3 = hoch belastbar</v>
      </c>
    </row>
    <row r="67" spans="1:20" s="3" customFormat="1" ht="11.1" customHeight="1" x14ac:dyDescent="0.25"/>
    <row r="68" spans="1:20" s="45" customFormat="1" ht="20.100000000000001" customHeight="1" x14ac:dyDescent="0.25">
      <c r="A68" s="149" t="str">
        <f>KRITERIEN!A79</f>
        <v>Eignung der Technologien</v>
      </c>
      <c r="B68" s="150"/>
      <c r="C68" s="150"/>
      <c r="D68" s="150"/>
      <c r="E68" s="150"/>
      <c r="F68" s="150"/>
      <c r="G68" s="150"/>
      <c r="H68" s="150"/>
      <c r="I68" s="150"/>
      <c r="J68" s="150"/>
      <c r="K68" s="150"/>
      <c r="L68" s="150"/>
      <c r="M68" s="150"/>
      <c r="N68" s="178" t="str">
        <f>KRITERIEN!A80</f>
        <v>im Hinblick auf eine nachhaltige Zielerreichung</v>
      </c>
      <c r="O68" s="178"/>
      <c r="P68" s="178"/>
      <c r="Q68" s="178"/>
      <c r="R68" s="179"/>
      <c r="T68" s="3"/>
    </row>
    <row r="69" spans="1:20" s="38" customFormat="1" ht="15.75" customHeight="1" x14ac:dyDescent="0.2">
      <c r="A69" s="46" t="s">
        <v>8</v>
      </c>
      <c r="B69" s="138" t="s">
        <v>36</v>
      </c>
      <c r="C69" s="138"/>
      <c r="D69" s="138"/>
      <c r="E69" s="138"/>
      <c r="F69" s="138"/>
      <c r="G69" s="138"/>
      <c r="H69" s="138"/>
      <c r="I69" s="138"/>
      <c r="J69" s="138"/>
      <c r="K69" s="138"/>
      <c r="L69" s="138"/>
      <c r="M69" s="138"/>
      <c r="N69" s="55"/>
      <c r="O69" s="175" t="s">
        <v>68</v>
      </c>
      <c r="P69" s="176"/>
      <c r="Q69" s="177"/>
      <c r="R69" s="50" t="s">
        <v>24</v>
      </c>
      <c r="S69" s="51"/>
      <c r="T69" s="3"/>
    </row>
    <row r="70" spans="1:20" s="3" customFormat="1" ht="27" customHeight="1" x14ac:dyDescent="0.25">
      <c r="A70" s="56" t="str">
        <f>KRITERIEN!A82</f>
        <v>8a</v>
      </c>
      <c r="B70" s="157" t="str">
        <f>IF(KRITERIEN!B82="","",KRITERIEN!B82)</f>
        <v>Wie hoch ist die Standortqualität zu beurteilen (Entfernung zu den nächstgelegenen Transportdienstleistungen, Auswirkungen auf oder durch das Umfeld)?</v>
      </c>
      <c r="C70" s="170"/>
      <c r="D70" s="170"/>
      <c r="E70" s="170"/>
      <c r="F70" s="170"/>
      <c r="G70" s="170"/>
      <c r="H70" s="170"/>
      <c r="I70" s="170"/>
      <c r="J70" s="170"/>
      <c r="K70" s="170"/>
      <c r="L70" s="170"/>
      <c r="M70" s="170"/>
      <c r="N70" s="171"/>
      <c r="O70" s="172" t="str">
        <f>IF(OR(KRITERIEN!F82=0,KRITERIEN!F82=""),"",KRITERIEN!F82/KRITERIEN!$F$14)</f>
        <v/>
      </c>
      <c r="P70" s="173"/>
      <c r="Q70" s="174"/>
      <c r="R70" s="57" t="str">
        <f>IF(KRITERIEN!D82="","",KRITERIEN!D82)</f>
        <v>0 =  nicht bis 3 = sehr gut geeignet</v>
      </c>
    </row>
    <row r="71" spans="1:20" s="3" customFormat="1" ht="27" customHeight="1" x14ac:dyDescent="0.25">
      <c r="A71" s="56" t="str">
        <f>KRITERIEN!A83</f>
        <v>8b</v>
      </c>
      <c r="B71" s="157" t="str">
        <f>IF(KRITERIEN!B83="","",KRITERIEN!B83)</f>
        <v>Wie flexibel sind Gebäudegrundrisse und Anlagentechnik gegenüber einer zukünftig geänderten Nutzung?</v>
      </c>
      <c r="C71" s="170"/>
      <c r="D71" s="170"/>
      <c r="E71" s="170"/>
      <c r="F71" s="170"/>
      <c r="G71" s="170"/>
      <c r="H71" s="170"/>
      <c r="I71" s="170"/>
      <c r="J71" s="170"/>
      <c r="K71" s="170"/>
      <c r="L71" s="170"/>
      <c r="M71" s="170"/>
      <c r="N71" s="171"/>
      <c r="O71" s="172" t="str">
        <f>IF(OR(KRITERIEN!F83=0,KRITERIEN!F83=""),"",KRITERIEN!F83/KRITERIEN!$F$14)</f>
        <v/>
      </c>
      <c r="P71" s="173"/>
      <c r="Q71" s="174"/>
      <c r="R71" s="57" t="str">
        <f>IF(KRITERIEN!D83="","",KRITERIEN!D83)</f>
        <v>0 =  nicht bis 3 = sehr gut geeignet</v>
      </c>
    </row>
    <row r="72" spans="1:20" s="3" customFormat="1" ht="27" customHeight="1" x14ac:dyDescent="0.25">
      <c r="A72" s="56" t="str">
        <f>KRITERIEN!A84</f>
        <v>8c</v>
      </c>
      <c r="B72" s="157" t="str">
        <f>IF(KRITERIEN!B84="","",KRITERIEN!B84)</f>
        <v>Sind die angebotenen Komponenten und Systeme dazu geeignet, die gesteckten Ausschreibungsziele zu erreichen oder existieren effektivere Alternativen?</v>
      </c>
      <c r="C72" s="170"/>
      <c r="D72" s="170"/>
      <c r="E72" s="170"/>
      <c r="F72" s="170"/>
      <c r="G72" s="170"/>
      <c r="H72" s="170"/>
      <c r="I72" s="170"/>
      <c r="J72" s="170"/>
      <c r="K72" s="170"/>
      <c r="L72" s="170"/>
      <c r="M72" s="170"/>
      <c r="N72" s="171"/>
      <c r="O72" s="172" t="str">
        <f>IF(OR(KRITERIEN!F84=0,KRITERIEN!F84=""),"",KRITERIEN!F84/KRITERIEN!$F$14)</f>
        <v/>
      </c>
      <c r="P72" s="173"/>
      <c r="Q72" s="174"/>
      <c r="R72" s="57" t="str">
        <f>IF(KRITERIEN!D84="","",KRITERIEN!D84)</f>
        <v>0 =  nicht bis 3 = sehr gut geeignet</v>
      </c>
    </row>
    <row r="73" spans="1:20" s="3" customFormat="1" ht="27" customHeight="1" x14ac:dyDescent="0.25">
      <c r="A73" s="56" t="str">
        <f>KRITERIEN!A85</f>
        <v>8d</v>
      </c>
      <c r="B73" s="157" t="str">
        <f>IF(KRITERIEN!B85="","",KRITERIEN!B85)</f>
        <v>Sind die angebotenen Komponenten und Systeme dazu geeignet, die gesteckten Ausschreibungsziele über ihre gesamte Nutzungsdauer zu erfüllen?</v>
      </c>
      <c r="C73" s="170"/>
      <c r="D73" s="170"/>
      <c r="E73" s="170"/>
      <c r="F73" s="170"/>
      <c r="G73" s="170"/>
      <c r="H73" s="170"/>
      <c r="I73" s="170"/>
      <c r="J73" s="170"/>
      <c r="K73" s="170"/>
      <c r="L73" s="170"/>
      <c r="M73" s="170"/>
      <c r="N73" s="171"/>
      <c r="O73" s="172" t="str">
        <f>IF(OR(KRITERIEN!F85=0,KRITERIEN!F85=""),"",KRITERIEN!F85/KRITERIEN!$F$14)</f>
        <v/>
      </c>
      <c r="P73" s="173"/>
      <c r="Q73" s="174"/>
      <c r="R73" s="57" t="str">
        <f>IF(KRITERIEN!D85="","",KRITERIEN!D85)</f>
        <v>0 =  nicht bis 3 = sehr gut geeignet</v>
      </c>
    </row>
    <row r="74" spans="1:20" s="3" customFormat="1" ht="27" customHeight="1" x14ac:dyDescent="0.25">
      <c r="A74" s="56" t="str">
        <f>KRITERIEN!A86</f>
        <v>8e</v>
      </c>
      <c r="B74" s="157" t="str">
        <f>IF(KRITERIEN!B86="","",KRITERIEN!B86)</f>
        <v>Sind die angebotenen Komponenten und Systeme dazu geeignet, die gesteckten Ausschreibungsziele in vollem Umfang zu erreichen oder bestehen Lücken?</v>
      </c>
      <c r="C74" s="170"/>
      <c r="D74" s="170"/>
      <c r="E74" s="170"/>
      <c r="F74" s="170"/>
      <c r="G74" s="170"/>
      <c r="H74" s="170"/>
      <c r="I74" s="170"/>
      <c r="J74" s="170"/>
      <c r="K74" s="170"/>
      <c r="L74" s="170"/>
      <c r="M74" s="170"/>
      <c r="N74" s="171"/>
      <c r="O74" s="172" t="str">
        <f>IF(OR(KRITERIEN!F86=0,KRITERIEN!F86=""),"",KRITERIEN!F86/KRITERIEN!$F$14)</f>
        <v/>
      </c>
      <c r="P74" s="173"/>
      <c r="Q74" s="174"/>
      <c r="R74" s="57" t="str">
        <f>IF(KRITERIEN!D86="","",KRITERIEN!D86)</f>
        <v>0 =  nicht bis 3 = sehr gut geeignet</v>
      </c>
    </row>
    <row r="75" spans="1:20" s="3" customFormat="1" ht="11.1" customHeight="1" x14ac:dyDescent="0.25"/>
    <row r="76" spans="1:20" s="45" customFormat="1" ht="20.100000000000001" customHeight="1" x14ac:dyDescent="0.25">
      <c r="A76" s="149" t="str">
        <f>KRITERIEN!A88</f>
        <v>Ambitionslevel der Lösung</v>
      </c>
      <c r="B76" s="150"/>
      <c r="C76" s="150"/>
      <c r="D76" s="150"/>
      <c r="E76" s="150"/>
      <c r="F76" s="150"/>
      <c r="G76" s="150"/>
      <c r="H76" s="150"/>
      <c r="I76" s="150"/>
      <c r="J76" s="150"/>
      <c r="K76" s="150"/>
      <c r="L76" s="150"/>
      <c r="M76" s="150"/>
      <c r="N76" s="178" t="str">
        <f>KRITERIEN!A89</f>
        <v>in Relation zu notwendigen bzw. bisher üblichen Zielsetzungen</v>
      </c>
      <c r="O76" s="178"/>
      <c r="P76" s="178"/>
      <c r="Q76" s="178"/>
      <c r="R76" s="179"/>
      <c r="T76" s="3"/>
    </row>
    <row r="77" spans="1:20" s="38" customFormat="1" ht="15.75" customHeight="1" x14ac:dyDescent="0.2">
      <c r="A77" s="46" t="s">
        <v>8</v>
      </c>
      <c r="B77" s="138" t="s">
        <v>36</v>
      </c>
      <c r="C77" s="138"/>
      <c r="D77" s="138"/>
      <c r="E77" s="138"/>
      <c r="F77" s="138"/>
      <c r="G77" s="138"/>
      <c r="H77" s="138"/>
      <c r="I77" s="138"/>
      <c r="J77" s="138"/>
      <c r="K77" s="138"/>
      <c r="L77" s="138"/>
      <c r="M77" s="138"/>
      <c r="N77" s="55"/>
      <c r="O77" s="175" t="s">
        <v>68</v>
      </c>
      <c r="P77" s="176"/>
      <c r="Q77" s="177"/>
      <c r="R77" s="50" t="s">
        <v>24</v>
      </c>
      <c r="S77" s="51"/>
      <c r="T77" s="3"/>
    </row>
    <row r="78" spans="1:20" s="3" customFormat="1" ht="27" customHeight="1" x14ac:dyDescent="0.25">
      <c r="A78" s="56" t="str">
        <f>KRITERIEN!A91</f>
        <v>9a</v>
      </c>
      <c r="B78" s="157" t="str">
        <f>IF(KRITERIEN!B91="","",KRITERIEN!B91)</f>
        <v>Werden alle Kosten- und Nutzen-Aspekte ausreichend in der Angebotsdarstellung berücksichtigt?</v>
      </c>
      <c r="C78" s="170"/>
      <c r="D78" s="170"/>
      <c r="E78" s="170"/>
      <c r="F78" s="170"/>
      <c r="G78" s="170"/>
      <c r="H78" s="170"/>
      <c r="I78" s="170"/>
      <c r="J78" s="170"/>
      <c r="K78" s="170"/>
      <c r="L78" s="170"/>
      <c r="M78" s="170"/>
      <c r="N78" s="171"/>
      <c r="O78" s="172" t="str">
        <f>IF(OR(KRITERIEN!F91=0,KRITERIEN!F91=""),"",KRITERIEN!F91/KRITERIEN!$F$14)</f>
        <v/>
      </c>
      <c r="P78" s="173"/>
      <c r="Q78" s="174"/>
      <c r="R78" s="57" t="str">
        <f>IF(KRITERIEN!D91="","",KRITERIEN!D91)</f>
        <v>0 = gar nicht bis 3 = sehr ambitioniert</v>
      </c>
    </row>
    <row r="79" spans="1:20" s="3" customFormat="1" ht="27" customHeight="1" x14ac:dyDescent="0.25">
      <c r="A79" s="56" t="str">
        <f>KRITERIEN!A92</f>
        <v>9b</v>
      </c>
      <c r="B79" s="157" t="str">
        <f>IF(KRITERIEN!B92="","",KRITERIEN!B92)</f>
        <v>Wie ambitioniert sind die gesteckten Ziele zur Reduktion des Energiebedarfs und der Treibhausgasemissionen?</v>
      </c>
      <c r="C79" s="170"/>
      <c r="D79" s="170"/>
      <c r="E79" s="170"/>
      <c r="F79" s="170"/>
      <c r="G79" s="170"/>
      <c r="H79" s="170"/>
      <c r="I79" s="170"/>
      <c r="J79" s="170"/>
      <c r="K79" s="170"/>
      <c r="L79" s="170"/>
      <c r="M79" s="170"/>
      <c r="N79" s="171"/>
      <c r="O79" s="172" t="str">
        <f>IF(OR(KRITERIEN!F92=0,KRITERIEN!F92=""),"",KRITERIEN!F92/KRITERIEN!$F$14)</f>
        <v/>
      </c>
      <c r="P79" s="173"/>
      <c r="Q79" s="174"/>
      <c r="R79" s="57" t="str">
        <f>IF(KRITERIEN!D92="","",KRITERIEN!D92)</f>
        <v>0 = gar nicht bis 3 = sehr ambitioniert</v>
      </c>
    </row>
    <row r="80" spans="1:20" s="3" customFormat="1" ht="27" customHeight="1" x14ac:dyDescent="0.25">
      <c r="A80" s="56" t="str">
        <f>KRITERIEN!A93</f>
        <v>9c</v>
      </c>
      <c r="B80" s="157" t="str">
        <f>IF(KRITERIEN!B93="","",KRITERIEN!B93)</f>
        <v>Wie sehr wurde das energetische Potenzial zur Eigenbedarfsabdeckung und Energierückgewinnung genutzt?</v>
      </c>
      <c r="C80" s="170"/>
      <c r="D80" s="170"/>
      <c r="E80" s="170"/>
      <c r="F80" s="170"/>
      <c r="G80" s="170"/>
      <c r="H80" s="170"/>
      <c r="I80" s="170"/>
      <c r="J80" s="170"/>
      <c r="K80" s="170"/>
      <c r="L80" s="170"/>
      <c r="M80" s="170"/>
      <c r="N80" s="171"/>
      <c r="O80" s="172" t="str">
        <f>IF(OR(KRITERIEN!F93=0,KRITERIEN!F93=""),"",KRITERIEN!F93/KRITERIEN!$F$14)</f>
        <v/>
      </c>
      <c r="P80" s="173"/>
      <c r="Q80" s="174"/>
      <c r="R80" s="57" t="str">
        <f>IF(KRITERIEN!D93="","",KRITERIEN!D93)</f>
        <v>0 = gar nicht bis 3 = sehr ambitioniert</v>
      </c>
    </row>
    <row r="81" spans="1:20" s="3" customFormat="1" ht="27" customHeight="1" x14ac:dyDescent="0.25">
      <c r="A81" s="56" t="str">
        <f>KRITERIEN!A94</f>
        <v>9d</v>
      </c>
      <c r="B81" s="157" t="str">
        <f>IF(KRITERIEN!B94="","",KRITERIEN!B94)</f>
        <v>Wie ambitioniert sind die gesteckten Ziele zur Umweltgerechtigkeit (Emissionen, Wasserverbrauch, Landnutzung etc.) zu beurteilen?</v>
      </c>
      <c r="C81" s="170"/>
      <c r="D81" s="170"/>
      <c r="E81" s="170"/>
      <c r="F81" s="170"/>
      <c r="G81" s="170"/>
      <c r="H81" s="170"/>
      <c r="I81" s="170"/>
      <c r="J81" s="170"/>
      <c r="K81" s="170"/>
      <c r="L81" s="170"/>
      <c r="M81" s="170"/>
      <c r="N81" s="171"/>
      <c r="O81" s="172" t="str">
        <f>IF(OR(KRITERIEN!F94=0,KRITERIEN!F94=""),"",KRITERIEN!F94/KRITERIEN!$F$14)</f>
        <v/>
      </c>
      <c r="P81" s="173"/>
      <c r="Q81" s="174"/>
      <c r="R81" s="57" t="str">
        <f>IF(KRITERIEN!D94="","",KRITERIEN!D94)</f>
        <v>0 = gar nicht bis 3 = sehr ambitioniert</v>
      </c>
    </row>
    <row r="82" spans="1:20" s="3" customFormat="1" ht="27" customHeight="1" x14ac:dyDescent="0.25">
      <c r="A82" s="56" t="str">
        <f>KRITERIEN!A95</f>
        <v>9e</v>
      </c>
      <c r="B82" s="157" t="str">
        <f>IF(KRITERIEN!B95="","",KRITERIEN!B95)</f>
        <v>Wie ambitioniert sind die gesteckten Ziele zu sozialpolitischen Aspekten zu beurteilen?</v>
      </c>
      <c r="C82" s="170"/>
      <c r="D82" s="170"/>
      <c r="E82" s="170"/>
      <c r="F82" s="170"/>
      <c r="G82" s="170"/>
      <c r="H82" s="170"/>
      <c r="I82" s="170"/>
      <c r="J82" s="170"/>
      <c r="K82" s="170"/>
      <c r="L82" s="170"/>
      <c r="M82" s="170"/>
      <c r="N82" s="171"/>
      <c r="O82" s="172" t="str">
        <f>IF(OR(KRITERIEN!F95=0,KRITERIEN!F95=""),"",KRITERIEN!F95/KRITERIEN!$F$14)</f>
        <v/>
      </c>
      <c r="P82" s="173"/>
      <c r="Q82" s="174"/>
      <c r="R82" s="57" t="str">
        <f>IF(KRITERIEN!D95="","",KRITERIEN!D95)</f>
        <v>0 = gar nicht bis 3 = sehr ambitioniert</v>
      </c>
    </row>
    <row r="83" spans="1:20" s="3" customFormat="1" ht="11.1" customHeight="1" x14ac:dyDescent="0.25"/>
    <row r="84" spans="1:20" s="45" customFormat="1" ht="20.100000000000001" customHeight="1" x14ac:dyDescent="0.25">
      <c r="A84" s="149" t="str">
        <f>KRITERIEN!A97</f>
        <v>Materialökologie und Ressourceneffizienz</v>
      </c>
      <c r="B84" s="150"/>
      <c r="C84" s="150"/>
      <c r="D84" s="150"/>
      <c r="E84" s="150"/>
      <c r="F84" s="150"/>
      <c r="G84" s="150"/>
      <c r="H84" s="150"/>
      <c r="I84" s="150"/>
      <c r="J84" s="150"/>
      <c r="K84" s="150"/>
      <c r="L84" s="150"/>
      <c r="M84" s="150"/>
      <c r="N84" s="178" t="str">
        <f>KRITERIEN!A98</f>
        <v>im Vergleich zu einer marktüblichen Lösung</v>
      </c>
      <c r="O84" s="178"/>
      <c r="P84" s="178"/>
      <c r="Q84" s="178"/>
      <c r="R84" s="179"/>
      <c r="T84" s="3"/>
    </row>
    <row r="85" spans="1:20" s="38" customFormat="1" ht="15.75" customHeight="1" x14ac:dyDescent="0.2">
      <c r="A85" s="46" t="s">
        <v>8</v>
      </c>
      <c r="B85" s="138" t="s">
        <v>36</v>
      </c>
      <c r="C85" s="138"/>
      <c r="D85" s="138"/>
      <c r="E85" s="138"/>
      <c r="F85" s="138"/>
      <c r="G85" s="138"/>
      <c r="H85" s="138"/>
      <c r="I85" s="138"/>
      <c r="J85" s="138"/>
      <c r="K85" s="138"/>
      <c r="L85" s="138"/>
      <c r="M85" s="138"/>
      <c r="N85" s="55"/>
      <c r="O85" s="175" t="s">
        <v>68</v>
      </c>
      <c r="P85" s="176"/>
      <c r="Q85" s="177"/>
      <c r="R85" s="50" t="s">
        <v>24</v>
      </c>
      <c r="S85" s="51"/>
      <c r="T85" s="3"/>
    </row>
    <row r="86" spans="1:20" s="3" customFormat="1" ht="27" customHeight="1" x14ac:dyDescent="0.25">
      <c r="A86" s="56" t="str">
        <f>KRITERIEN!A100</f>
        <v>10a</v>
      </c>
      <c r="B86" s="157" t="str">
        <f>IF(KRITERIEN!B100="","",KRITERIEN!B100)</f>
        <v>Wie weit wurden ökologische Baustoffe (Recycling-Produkte, Regionalität, Vermeidung kritischer Materialien) für die Konstruktion eingeplant?</v>
      </c>
      <c r="C86" s="170"/>
      <c r="D86" s="170"/>
      <c r="E86" s="170"/>
      <c r="F86" s="170"/>
      <c r="G86" s="170"/>
      <c r="H86" s="170"/>
      <c r="I86" s="170"/>
      <c r="J86" s="170"/>
      <c r="K86" s="170"/>
      <c r="L86" s="170"/>
      <c r="M86" s="170"/>
      <c r="N86" s="171"/>
      <c r="O86" s="172" t="str">
        <f>IF(OR(KRITERIEN!F100=0,KRITERIEN!F100=""),"",KRITERIEN!F100/KRITERIEN!$F$14)</f>
        <v/>
      </c>
      <c r="P86" s="173"/>
      <c r="Q86" s="174"/>
      <c r="R86" s="57" t="str">
        <f>IF(KRITERIEN!D100="","",KRITERIEN!D100)</f>
        <v>0 = keine bis 3 = starke Berücksichtigung</v>
      </c>
    </row>
    <row r="87" spans="1:20" s="3" customFormat="1" ht="27" customHeight="1" x14ac:dyDescent="0.25">
      <c r="A87" s="56" t="str">
        <f>KRITERIEN!A101</f>
        <v>10b</v>
      </c>
      <c r="B87" s="157" t="str">
        <f>IF(KRITERIEN!B101="","",KRITERIEN!B101)</f>
        <v>Wie weit ist ein geordneter Rückbau der Gebäude und Anlagen am Ende ihrer Nutzungsphase möglich?</v>
      </c>
      <c r="C87" s="170"/>
      <c r="D87" s="170"/>
      <c r="E87" s="170"/>
      <c r="F87" s="170"/>
      <c r="G87" s="170"/>
      <c r="H87" s="170"/>
      <c r="I87" s="170"/>
      <c r="J87" s="170"/>
      <c r="K87" s="170"/>
      <c r="L87" s="170"/>
      <c r="M87" s="170"/>
      <c r="N87" s="171"/>
      <c r="O87" s="172" t="str">
        <f>IF(OR(KRITERIEN!F101=0,KRITERIEN!F101=""),"",KRITERIEN!F101/KRITERIEN!$F$14)</f>
        <v/>
      </c>
      <c r="P87" s="173"/>
      <c r="Q87" s="174"/>
      <c r="R87" s="57" t="str">
        <f>IF(KRITERIEN!D101="","",KRITERIEN!D101)</f>
        <v>0 = keine bis 3 = starke Berücksichtigung</v>
      </c>
    </row>
    <row r="88" spans="1:20" s="3" customFormat="1" ht="27" customHeight="1" x14ac:dyDescent="0.25">
      <c r="A88" s="56" t="str">
        <f>KRITERIEN!A102</f>
        <v>10c</v>
      </c>
      <c r="B88" s="157" t="str">
        <f>IF(KRITERIEN!B102="","",KRITERIEN!B102)</f>
        <v>Wie sehr wurde das energetische Potenzial zur Eigenbedarfsabdeckung und Energierückgewinnung genutzt?</v>
      </c>
      <c r="C88" s="170"/>
      <c r="D88" s="170"/>
      <c r="E88" s="170"/>
      <c r="F88" s="170"/>
      <c r="G88" s="170"/>
      <c r="H88" s="170"/>
      <c r="I88" s="170"/>
      <c r="J88" s="170"/>
      <c r="K88" s="170"/>
      <c r="L88" s="170"/>
      <c r="M88" s="170"/>
      <c r="N88" s="171"/>
      <c r="O88" s="172" t="str">
        <f>IF(OR(KRITERIEN!F102=0,KRITERIEN!F102=""),"",KRITERIEN!F102/KRITERIEN!$F$14)</f>
        <v/>
      </c>
      <c r="P88" s="173"/>
      <c r="Q88" s="174"/>
      <c r="R88" s="57" t="str">
        <f>IF(KRITERIEN!D102="","",KRITERIEN!D102)</f>
        <v>0 = keine bis 3 = starke Berücksichtigung</v>
      </c>
    </row>
    <row r="89" spans="1:20" s="3" customFormat="1" ht="27" customHeight="1" x14ac:dyDescent="0.25">
      <c r="A89" s="56" t="str">
        <f>KRITERIEN!A103</f>
        <v>10d</v>
      </c>
      <c r="B89" s="157" t="str">
        <f>IF(KRITERIEN!B103="","",KRITERIEN!B103)</f>
        <v>Wie sehr wurde das Potenzial im Hinblick auf ein effizientes Eco-Design berücksichtigt?</v>
      </c>
      <c r="C89" s="170"/>
      <c r="D89" s="170"/>
      <c r="E89" s="170"/>
      <c r="F89" s="170"/>
      <c r="G89" s="170"/>
      <c r="H89" s="170"/>
      <c r="I89" s="170"/>
      <c r="J89" s="170"/>
      <c r="K89" s="170"/>
      <c r="L89" s="170"/>
      <c r="M89" s="170"/>
      <c r="N89" s="171"/>
      <c r="O89" s="172" t="str">
        <f>IF(OR(KRITERIEN!F103=0,KRITERIEN!F103=""),"",KRITERIEN!F103/KRITERIEN!$F$14)</f>
        <v/>
      </c>
      <c r="P89" s="173"/>
      <c r="Q89" s="174"/>
      <c r="R89" s="57" t="str">
        <f>IF(KRITERIEN!D103="","",KRITERIEN!D103)</f>
        <v>0 = keine bis 3 = starke Berücksichtigung</v>
      </c>
    </row>
    <row r="90" spans="1:20" s="3" customFormat="1" ht="27" customHeight="1" x14ac:dyDescent="0.25">
      <c r="A90" s="56" t="str">
        <f>KRITERIEN!A104</f>
        <v>10e</v>
      </c>
      <c r="B90" s="157" t="str">
        <f>IF(KRITERIEN!B104="","",KRITERIEN!B104)</f>
        <v>Wie sehr wurde in der Planung eine möglichst geringe Flächenversiegelung berücksichtigt?</v>
      </c>
      <c r="C90" s="170"/>
      <c r="D90" s="170"/>
      <c r="E90" s="170"/>
      <c r="F90" s="170"/>
      <c r="G90" s="170"/>
      <c r="H90" s="170"/>
      <c r="I90" s="170"/>
      <c r="J90" s="170"/>
      <c r="K90" s="170"/>
      <c r="L90" s="170"/>
      <c r="M90" s="170"/>
      <c r="N90" s="171"/>
      <c r="O90" s="172" t="str">
        <f>IF(OR(KRITERIEN!F104=0,KRITERIEN!F104=""),"",KRITERIEN!F104/KRITERIEN!$F$14)</f>
        <v/>
      </c>
      <c r="P90" s="173"/>
      <c r="Q90" s="174"/>
      <c r="R90" s="57" t="str">
        <f>IF(KRITERIEN!D104="","",KRITERIEN!D104)</f>
        <v>0 = keine bis 3 = starke Berücksichtigung</v>
      </c>
    </row>
  </sheetData>
  <sheetProtection sheet="1" objects="1" scenarios="1"/>
  <dataConsolidate/>
  <mergeCells count="149">
    <mergeCell ref="A1:D1"/>
    <mergeCell ref="E1:R1"/>
    <mergeCell ref="P6:Q6"/>
    <mergeCell ref="A8:N8"/>
    <mergeCell ref="O8:R8"/>
    <mergeCell ref="B9:M9"/>
    <mergeCell ref="B15:N15"/>
    <mergeCell ref="O15:Q15"/>
    <mergeCell ref="B16:N16"/>
    <mergeCell ref="O16:Q16"/>
    <mergeCell ref="A3:R3"/>
    <mergeCell ref="A4:R4"/>
    <mergeCell ref="B18:N18"/>
    <mergeCell ref="O18:Q18"/>
    <mergeCell ref="A20:M20"/>
    <mergeCell ref="N20:R20"/>
    <mergeCell ref="B21:M21"/>
    <mergeCell ref="O21:Q21"/>
    <mergeCell ref="B17:N17"/>
    <mergeCell ref="O17:Q17"/>
    <mergeCell ref="B10:N10"/>
    <mergeCell ref="A12:M12"/>
    <mergeCell ref="N12:R12"/>
    <mergeCell ref="B13:M13"/>
    <mergeCell ref="O13:Q13"/>
    <mergeCell ref="B14:N14"/>
    <mergeCell ref="O14:Q14"/>
    <mergeCell ref="B25:N25"/>
    <mergeCell ref="O25:Q25"/>
    <mergeCell ref="B26:N26"/>
    <mergeCell ref="O26:Q26"/>
    <mergeCell ref="A28:M28"/>
    <mergeCell ref="N28:R28"/>
    <mergeCell ref="B22:N22"/>
    <mergeCell ref="O22:Q22"/>
    <mergeCell ref="B23:N23"/>
    <mergeCell ref="O23:Q23"/>
    <mergeCell ref="B24:N24"/>
    <mergeCell ref="O24:Q24"/>
    <mergeCell ref="B32:N32"/>
    <mergeCell ref="O32:Q32"/>
    <mergeCell ref="B33:N33"/>
    <mergeCell ref="O33:Q33"/>
    <mergeCell ref="B34:N34"/>
    <mergeCell ref="O34:Q34"/>
    <mergeCell ref="B29:M29"/>
    <mergeCell ref="O29:Q29"/>
    <mergeCell ref="B30:N30"/>
    <mergeCell ref="O30:Q30"/>
    <mergeCell ref="B31:N31"/>
    <mergeCell ref="O31:Q31"/>
    <mergeCell ref="B39:N39"/>
    <mergeCell ref="O39:Q39"/>
    <mergeCell ref="B40:N40"/>
    <mergeCell ref="O40:Q40"/>
    <mergeCell ref="B41:N41"/>
    <mergeCell ref="O41:Q41"/>
    <mergeCell ref="A36:M36"/>
    <mergeCell ref="N36:R36"/>
    <mergeCell ref="B37:M37"/>
    <mergeCell ref="O37:Q37"/>
    <mergeCell ref="B38:N38"/>
    <mergeCell ref="O38:Q38"/>
    <mergeCell ref="B46:N46"/>
    <mergeCell ref="O46:Q46"/>
    <mergeCell ref="B47:N47"/>
    <mergeCell ref="O47:Q47"/>
    <mergeCell ref="B48:N48"/>
    <mergeCell ref="O48:Q48"/>
    <mergeCell ref="B42:N42"/>
    <mergeCell ref="O42:Q42"/>
    <mergeCell ref="A44:M44"/>
    <mergeCell ref="N44:R44"/>
    <mergeCell ref="B45:M45"/>
    <mergeCell ref="O45:Q45"/>
    <mergeCell ref="B53:M53"/>
    <mergeCell ref="O53:Q53"/>
    <mergeCell ref="B54:N54"/>
    <mergeCell ref="O54:Q54"/>
    <mergeCell ref="B55:N55"/>
    <mergeCell ref="O55:Q55"/>
    <mergeCell ref="B49:N49"/>
    <mergeCell ref="O49:Q49"/>
    <mergeCell ref="B50:N50"/>
    <mergeCell ref="O50:Q50"/>
    <mergeCell ref="A52:M52"/>
    <mergeCell ref="N52:R52"/>
    <mergeCell ref="A60:M60"/>
    <mergeCell ref="N60:R60"/>
    <mergeCell ref="B61:M61"/>
    <mergeCell ref="O61:Q61"/>
    <mergeCell ref="B62:N62"/>
    <mergeCell ref="O62:Q62"/>
    <mergeCell ref="B56:N56"/>
    <mergeCell ref="O56:Q56"/>
    <mergeCell ref="B57:N57"/>
    <mergeCell ref="O57:Q57"/>
    <mergeCell ref="B58:N58"/>
    <mergeCell ref="O58:Q58"/>
    <mergeCell ref="B66:N66"/>
    <mergeCell ref="O66:Q66"/>
    <mergeCell ref="A68:M68"/>
    <mergeCell ref="N68:R68"/>
    <mergeCell ref="B69:M69"/>
    <mergeCell ref="O69:Q69"/>
    <mergeCell ref="B63:N63"/>
    <mergeCell ref="O63:Q63"/>
    <mergeCell ref="B64:N64"/>
    <mergeCell ref="O64:Q64"/>
    <mergeCell ref="B65:N65"/>
    <mergeCell ref="O65:Q65"/>
    <mergeCell ref="B79:N79"/>
    <mergeCell ref="O79:Q79"/>
    <mergeCell ref="B73:N73"/>
    <mergeCell ref="O73:Q73"/>
    <mergeCell ref="B74:N74"/>
    <mergeCell ref="O74:Q74"/>
    <mergeCell ref="A76:M76"/>
    <mergeCell ref="N76:R76"/>
    <mergeCell ref="B70:N70"/>
    <mergeCell ref="O70:Q70"/>
    <mergeCell ref="B71:N71"/>
    <mergeCell ref="O71:Q71"/>
    <mergeCell ref="B72:N72"/>
    <mergeCell ref="O72:Q72"/>
    <mergeCell ref="B80:N80"/>
    <mergeCell ref="O80:Q80"/>
    <mergeCell ref="B81:N81"/>
    <mergeCell ref="O81:Q81"/>
    <mergeCell ref="B82:N82"/>
    <mergeCell ref="O82:Q82"/>
    <mergeCell ref="B77:M77"/>
    <mergeCell ref="O77:Q77"/>
    <mergeCell ref="B90:N90"/>
    <mergeCell ref="O90:Q90"/>
    <mergeCell ref="B87:N87"/>
    <mergeCell ref="O87:Q87"/>
    <mergeCell ref="B88:N88"/>
    <mergeCell ref="O88:Q88"/>
    <mergeCell ref="B89:N89"/>
    <mergeCell ref="O89:Q89"/>
    <mergeCell ref="A84:M84"/>
    <mergeCell ref="N84:R84"/>
    <mergeCell ref="B85:M85"/>
    <mergeCell ref="O85:Q85"/>
    <mergeCell ref="B86:N86"/>
    <mergeCell ref="O86:Q86"/>
    <mergeCell ref="B78:N78"/>
    <mergeCell ref="O78:Q78"/>
  </mergeCells>
  <pageMargins left="0.70866141732283472" right="0.70866141732283472" top="0.98425196850393704" bottom="1.1811023622047245" header="0.31496062992125984" footer="0.31496062992125984"/>
  <pageSetup paperSize="9" scale="91" orientation="landscape" horizontalDpi="30066" verticalDpi="26478" r:id="rId1"/>
  <headerFooter alignWithMargins="0">
    <oddFooter>&amp;L&amp;"Arial,Standard"&amp;7&amp;F / &amp;A&amp;R&amp;"Arial,Standard"&amp;7Seite &amp;P von &amp;N</oddFooter>
  </headerFooter>
  <rowBreaks count="5" manualBreakCount="5">
    <brk id="10" max="17" man="1"/>
    <brk id="26" max="17" man="1"/>
    <brk id="42" max="17" man="1"/>
    <brk id="58" max="17" man="1"/>
    <brk id="74"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H96"/>
  <sheetViews>
    <sheetView showGridLines="0" zoomScaleNormal="100" workbookViewId="0">
      <selection activeCell="R6" sqref="R6"/>
    </sheetView>
  </sheetViews>
  <sheetFormatPr baseColWidth="10" defaultColWidth="10.7109375" defaultRowHeight="15" x14ac:dyDescent="0.25"/>
  <cols>
    <col min="1" max="16" width="5.7109375" style="3" customWidth="1"/>
    <col min="17" max="17" width="5.7109375" style="9" customWidth="1"/>
    <col min="18" max="18" width="45.7109375" style="3" customWidth="1"/>
    <col min="19" max="19" width="5.7109375" style="3" customWidth="1"/>
    <col min="20" max="20" width="11.5703125" style="3" bestFit="1" customWidth="1"/>
    <col min="21" max="268" width="10.7109375" style="3" bestFit="1" customWidth="1"/>
    <col min="269" max="16384" width="10.7109375" style="4"/>
  </cols>
  <sheetData>
    <row r="1" spans="1:268" s="3" customFormat="1" ht="9.9499999999999993" customHeight="1" x14ac:dyDescent="0.25">
      <c r="A1" s="139" t="s">
        <v>201</v>
      </c>
      <c r="B1" s="139"/>
      <c r="C1" s="139"/>
      <c r="D1" s="139"/>
      <c r="E1" s="183" t="s">
        <v>0</v>
      </c>
      <c r="F1" s="184"/>
      <c r="G1" s="184"/>
      <c r="H1" s="184"/>
      <c r="I1" s="184"/>
      <c r="J1" s="184"/>
      <c r="K1" s="184"/>
      <c r="L1" s="184"/>
      <c r="M1" s="184"/>
      <c r="N1" s="184"/>
      <c r="O1" s="184"/>
      <c r="P1" s="184"/>
      <c r="Q1" s="184"/>
      <c r="R1" s="184"/>
    </row>
    <row r="2" spans="1:268" ht="11.1" customHeight="1" x14ac:dyDescent="0.2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
      <c r="IX2" s="4"/>
      <c r="IY2" s="4"/>
      <c r="IZ2" s="4"/>
      <c r="JA2" s="4"/>
      <c r="JB2" s="4"/>
      <c r="JC2" s="4"/>
      <c r="JD2" s="4"/>
      <c r="JE2" s="4"/>
      <c r="JF2" s="4"/>
      <c r="JG2" s="4"/>
      <c r="JH2" s="4"/>
    </row>
    <row r="3" spans="1:268" ht="15.75" customHeight="1" x14ac:dyDescent="0.25">
      <c r="A3" s="124" t="s">
        <v>174</v>
      </c>
      <c r="B3" s="124"/>
      <c r="C3" s="124"/>
      <c r="D3" s="124"/>
      <c r="E3" s="124"/>
      <c r="F3" s="124"/>
      <c r="G3" s="124"/>
      <c r="H3" s="124"/>
      <c r="I3" s="124"/>
      <c r="J3" s="124"/>
      <c r="K3" s="124"/>
      <c r="L3" s="124"/>
      <c r="M3" s="124"/>
      <c r="N3" s="124"/>
      <c r="O3" s="124"/>
      <c r="P3" s="124"/>
      <c r="Q3" s="124"/>
      <c r="R3" s="124"/>
      <c r="IW3" s="4"/>
      <c r="IX3" s="4"/>
      <c r="IY3" s="4"/>
      <c r="IZ3" s="4"/>
      <c r="JA3" s="4"/>
      <c r="JB3" s="4"/>
      <c r="JC3" s="4"/>
      <c r="JD3" s="4"/>
      <c r="JE3" s="4"/>
      <c r="JF3" s="4"/>
      <c r="JG3" s="4"/>
      <c r="JH3" s="4"/>
    </row>
    <row r="4" spans="1:268" ht="65.25" customHeight="1" x14ac:dyDescent="0.25">
      <c r="A4" s="110" t="s">
        <v>198</v>
      </c>
      <c r="B4" s="110"/>
      <c r="C4" s="110"/>
      <c r="D4" s="110"/>
      <c r="E4" s="110"/>
      <c r="F4" s="110"/>
      <c r="G4" s="110"/>
      <c r="H4" s="110"/>
      <c r="I4" s="110"/>
      <c r="J4" s="110"/>
      <c r="K4" s="110"/>
      <c r="L4" s="110"/>
      <c r="M4" s="110"/>
      <c r="N4" s="110"/>
      <c r="O4" s="110"/>
      <c r="P4" s="110"/>
      <c r="Q4" s="110"/>
      <c r="R4" s="110"/>
      <c r="IW4" s="4"/>
      <c r="IX4" s="4"/>
      <c r="IY4" s="4"/>
      <c r="IZ4" s="4"/>
      <c r="JA4" s="4"/>
      <c r="JB4" s="4"/>
      <c r="JC4" s="4"/>
      <c r="JD4" s="4"/>
      <c r="JE4" s="4"/>
      <c r="JF4" s="4"/>
      <c r="JG4" s="4"/>
      <c r="JH4" s="4"/>
    </row>
    <row r="5" spans="1:268" ht="24" customHeight="1" thickBot="1" x14ac:dyDescent="0.3"/>
    <row r="6" spans="1:268" s="3" customFormat="1" ht="15.75" customHeight="1" thickBot="1" x14ac:dyDescent="0.3">
      <c r="A6" s="95" t="s">
        <v>34</v>
      </c>
      <c r="B6" s="95"/>
      <c r="C6" s="95"/>
      <c r="D6" s="95"/>
      <c r="E6" s="95"/>
      <c r="F6" s="95"/>
      <c r="G6" s="95"/>
      <c r="H6" s="95"/>
      <c r="I6" s="95"/>
      <c r="J6" s="95"/>
      <c r="K6" s="95"/>
      <c r="L6" s="95"/>
      <c r="M6" s="26"/>
      <c r="O6" s="27"/>
      <c r="P6" s="185" t="s">
        <v>35</v>
      </c>
      <c r="Q6" s="186"/>
      <c r="R6" s="61"/>
    </row>
    <row r="7" spans="1:268" s="3" customFormat="1" ht="11.1" customHeight="1" x14ac:dyDescent="0.25"/>
    <row r="8" spans="1:268" s="45" customFormat="1" ht="20.100000000000001" customHeight="1" x14ac:dyDescent="0.25">
      <c r="A8" s="189" t="str">
        <f>KRITERIENBOGEN!A12</f>
        <v>Innovationsgehalt</v>
      </c>
      <c r="B8" s="190"/>
      <c r="C8" s="190"/>
      <c r="D8" s="190"/>
      <c r="E8" s="190"/>
      <c r="F8" s="190"/>
      <c r="G8" s="190"/>
      <c r="H8" s="190"/>
      <c r="I8" s="190"/>
      <c r="J8" s="190"/>
      <c r="K8" s="190"/>
      <c r="L8" s="190"/>
      <c r="M8" s="190"/>
      <c r="N8" s="191" t="str">
        <f>KRITERIENBOGEN!N12</f>
        <v>in Relation zum Stand der Technik</v>
      </c>
      <c r="O8" s="192"/>
      <c r="P8" s="192"/>
      <c r="Q8" s="192"/>
      <c r="R8" s="193"/>
      <c r="T8" s="3"/>
    </row>
    <row r="9" spans="1:268" s="38" customFormat="1" ht="15.75" customHeight="1" thickBot="1" x14ac:dyDescent="0.25">
      <c r="A9" s="196" t="s">
        <v>71</v>
      </c>
      <c r="B9" s="187"/>
      <c r="C9" s="187"/>
      <c r="D9" s="187"/>
      <c r="E9" s="187"/>
      <c r="F9" s="187"/>
      <c r="G9" s="187"/>
      <c r="H9" s="187"/>
      <c r="I9" s="187"/>
      <c r="J9" s="187"/>
      <c r="K9" s="187"/>
      <c r="L9" s="187"/>
      <c r="M9" s="187"/>
      <c r="N9" s="47"/>
      <c r="O9" s="47"/>
      <c r="P9" s="47"/>
      <c r="Q9" s="47"/>
      <c r="R9" s="58"/>
      <c r="S9" s="51"/>
      <c r="T9" s="3"/>
      <c r="U9" s="37"/>
      <c r="V9" s="37"/>
      <c r="W9" s="37"/>
    </row>
    <row r="10" spans="1:268" s="38" customFormat="1" ht="15.75" customHeight="1" thickBot="1" x14ac:dyDescent="0.25">
      <c r="A10" s="102" t="s">
        <v>8</v>
      </c>
      <c r="B10" s="103" t="s">
        <v>72</v>
      </c>
      <c r="C10" s="103" t="s">
        <v>73</v>
      </c>
      <c r="D10" s="103" t="s">
        <v>74</v>
      </c>
      <c r="E10" s="103" t="s">
        <v>75</v>
      </c>
      <c r="F10" s="103" t="s">
        <v>76</v>
      </c>
      <c r="G10" s="103" t="s">
        <v>77</v>
      </c>
      <c r="H10" s="104" t="s">
        <v>78</v>
      </c>
      <c r="I10" s="103" t="s">
        <v>79</v>
      </c>
      <c r="J10" s="103" t="s">
        <v>70</v>
      </c>
      <c r="K10" s="103" t="s">
        <v>80</v>
      </c>
      <c r="L10" s="103" t="s">
        <v>81</v>
      </c>
      <c r="M10" s="103" t="s">
        <v>82</v>
      </c>
      <c r="N10" s="194" t="s">
        <v>69</v>
      </c>
      <c r="O10" s="195"/>
      <c r="P10" s="195"/>
      <c r="Q10" s="195"/>
      <c r="R10" s="195"/>
      <c r="S10" s="51"/>
      <c r="T10" s="3"/>
      <c r="U10" s="37"/>
      <c r="V10" s="37"/>
      <c r="W10" s="37"/>
    </row>
    <row r="11" spans="1:268" s="3" customFormat="1" ht="27" customHeight="1" thickBot="1" x14ac:dyDescent="0.3">
      <c r="A11" s="98" t="str">
        <f>KRITERIENBOGEN!A14</f>
        <v>1a</v>
      </c>
      <c r="B11" s="44"/>
      <c r="C11" s="44"/>
      <c r="D11" s="44"/>
      <c r="E11" s="44"/>
      <c r="F11" s="44"/>
      <c r="G11" s="44"/>
      <c r="H11" s="44"/>
      <c r="I11" s="44"/>
      <c r="J11" s="44"/>
      <c r="K11" s="44"/>
      <c r="L11" s="44"/>
      <c r="M11" s="44"/>
      <c r="N11" s="188"/>
      <c r="O11" s="188"/>
      <c r="P11" s="188"/>
      <c r="Q11" s="188"/>
      <c r="R11" s="188"/>
    </row>
    <row r="12" spans="1:268" s="3" customFormat="1" ht="27" customHeight="1" thickBot="1" x14ac:dyDescent="0.3">
      <c r="A12" s="98" t="str">
        <f>KRITERIENBOGEN!A15</f>
        <v>1b</v>
      </c>
      <c r="B12" s="44"/>
      <c r="C12" s="44"/>
      <c r="D12" s="44"/>
      <c r="E12" s="44"/>
      <c r="F12" s="44"/>
      <c r="G12" s="44"/>
      <c r="H12" s="44"/>
      <c r="I12" s="44"/>
      <c r="J12" s="44"/>
      <c r="K12" s="44"/>
      <c r="L12" s="44"/>
      <c r="M12" s="44"/>
      <c r="N12" s="188"/>
      <c r="O12" s="188"/>
      <c r="P12" s="188"/>
      <c r="Q12" s="188"/>
      <c r="R12" s="188"/>
    </row>
    <row r="13" spans="1:268" s="3" customFormat="1" ht="27" customHeight="1" thickBot="1" x14ac:dyDescent="0.3">
      <c r="A13" s="98" t="str">
        <f>KRITERIENBOGEN!A16</f>
        <v>1c</v>
      </c>
      <c r="B13" s="44"/>
      <c r="C13" s="44"/>
      <c r="D13" s="44"/>
      <c r="E13" s="44"/>
      <c r="F13" s="44"/>
      <c r="G13" s="44"/>
      <c r="H13" s="44"/>
      <c r="I13" s="44"/>
      <c r="J13" s="44"/>
      <c r="K13" s="44"/>
      <c r="L13" s="44"/>
      <c r="M13" s="44"/>
      <c r="N13" s="188"/>
      <c r="O13" s="188"/>
      <c r="P13" s="188"/>
      <c r="Q13" s="188"/>
      <c r="R13" s="188"/>
    </row>
    <row r="14" spans="1:268" s="3" customFormat="1" ht="27" customHeight="1" thickBot="1" x14ac:dyDescent="0.3">
      <c r="A14" s="98" t="str">
        <f>KRITERIENBOGEN!A17</f>
        <v>1d</v>
      </c>
      <c r="B14" s="44"/>
      <c r="C14" s="44"/>
      <c r="D14" s="44"/>
      <c r="E14" s="44"/>
      <c r="F14" s="44"/>
      <c r="G14" s="44"/>
      <c r="H14" s="44"/>
      <c r="I14" s="44"/>
      <c r="J14" s="44"/>
      <c r="K14" s="44"/>
      <c r="L14" s="44"/>
      <c r="M14" s="44"/>
      <c r="N14" s="188"/>
      <c r="O14" s="188"/>
      <c r="P14" s="188"/>
      <c r="Q14" s="188"/>
      <c r="R14" s="188"/>
    </row>
    <row r="15" spans="1:268" s="3" customFormat="1" ht="27" customHeight="1" thickBot="1" x14ac:dyDescent="0.3">
      <c r="A15" s="98" t="str">
        <f>KRITERIENBOGEN!A18</f>
        <v>1e</v>
      </c>
      <c r="B15" s="44"/>
      <c r="C15" s="44"/>
      <c r="D15" s="44"/>
      <c r="E15" s="44"/>
      <c r="F15" s="44"/>
      <c r="G15" s="44"/>
      <c r="H15" s="44"/>
      <c r="I15" s="44"/>
      <c r="J15" s="44"/>
      <c r="K15" s="44"/>
      <c r="L15" s="44"/>
      <c r="M15" s="44"/>
      <c r="N15" s="188"/>
      <c r="O15" s="188"/>
      <c r="P15" s="188"/>
      <c r="Q15" s="188"/>
      <c r="R15" s="188"/>
    </row>
    <row r="16" spans="1:268" s="3" customFormat="1" ht="11.1" customHeight="1" x14ac:dyDescent="0.25">
      <c r="A16" s="60"/>
      <c r="B16" s="100"/>
      <c r="C16" s="100"/>
      <c r="D16" s="100"/>
      <c r="E16" s="100"/>
      <c r="F16" s="100"/>
      <c r="G16" s="100"/>
      <c r="H16" s="100"/>
      <c r="I16" s="100"/>
      <c r="J16" s="100"/>
      <c r="K16" s="100"/>
      <c r="L16" s="100"/>
      <c r="M16" s="100"/>
      <c r="N16" s="101"/>
      <c r="O16" s="101"/>
      <c r="P16" s="101"/>
      <c r="Q16" s="101"/>
      <c r="R16" s="101"/>
    </row>
    <row r="17" spans="1:20" s="45" customFormat="1" ht="20.100000000000001" customHeight="1" x14ac:dyDescent="0.25">
      <c r="A17" s="189" t="str">
        <f>KRITERIENBOGEN!A20</f>
        <v>Chancenerhöhung</v>
      </c>
      <c r="B17" s="190"/>
      <c r="C17" s="190"/>
      <c r="D17" s="190"/>
      <c r="E17" s="190"/>
      <c r="F17" s="190"/>
      <c r="G17" s="190"/>
      <c r="H17" s="190"/>
      <c r="I17" s="190"/>
      <c r="J17" s="190"/>
      <c r="K17" s="190"/>
      <c r="L17" s="190"/>
      <c r="M17" s="190"/>
      <c r="N17" s="191" t="str">
        <f>KRITERIENBOGEN!N20</f>
        <v>Gelegenheiten, die über den gegenständlichen Beschaffungsvorgang hinausgehen</v>
      </c>
      <c r="O17" s="192"/>
      <c r="P17" s="192"/>
      <c r="Q17" s="192"/>
      <c r="R17" s="193"/>
      <c r="T17" s="3"/>
    </row>
    <row r="18" spans="1:20" s="38" customFormat="1" ht="15.75" customHeight="1" x14ac:dyDescent="0.2">
      <c r="A18" s="196" t="s">
        <v>71</v>
      </c>
      <c r="B18" s="197"/>
      <c r="C18" s="197"/>
      <c r="D18" s="197"/>
      <c r="E18" s="197"/>
      <c r="F18" s="197"/>
      <c r="G18" s="197"/>
      <c r="H18" s="197"/>
      <c r="I18" s="197"/>
      <c r="J18" s="197"/>
      <c r="K18" s="197"/>
      <c r="L18" s="197"/>
      <c r="M18" s="197"/>
      <c r="N18" s="47"/>
      <c r="O18" s="47"/>
      <c r="P18" s="47"/>
      <c r="Q18" s="47"/>
      <c r="R18" s="58"/>
      <c r="S18" s="51"/>
      <c r="T18" s="3"/>
    </row>
    <row r="19" spans="1:20" s="3" customFormat="1" ht="15.75" customHeight="1" thickBot="1" x14ac:dyDescent="0.25">
      <c r="A19" s="59" t="s">
        <v>8</v>
      </c>
      <c r="B19" s="99" t="str">
        <f>IF(B10="","",B10)</f>
        <v>A</v>
      </c>
      <c r="C19" s="99" t="str">
        <f t="shared" ref="C19:M19" si="0">IF(C10="","",C10)</f>
        <v>B</v>
      </c>
      <c r="D19" s="99" t="str">
        <f t="shared" si="0"/>
        <v>C</v>
      </c>
      <c r="E19" s="99" t="str">
        <f t="shared" si="0"/>
        <v>D</v>
      </c>
      <c r="F19" s="99" t="str">
        <f t="shared" si="0"/>
        <v>E</v>
      </c>
      <c r="G19" s="99" t="str">
        <f t="shared" si="0"/>
        <v>F</v>
      </c>
      <c r="H19" s="99" t="str">
        <f t="shared" si="0"/>
        <v>G</v>
      </c>
      <c r="I19" s="99" t="str">
        <f t="shared" si="0"/>
        <v>H</v>
      </c>
      <c r="J19" s="99" t="str">
        <f t="shared" si="0"/>
        <v>I</v>
      </c>
      <c r="K19" s="99" t="str">
        <f t="shared" si="0"/>
        <v>J</v>
      </c>
      <c r="L19" s="99" t="str">
        <f t="shared" si="0"/>
        <v>K</v>
      </c>
      <c r="M19" s="99" t="str">
        <f t="shared" si="0"/>
        <v>L</v>
      </c>
      <c r="N19" s="195" t="s">
        <v>69</v>
      </c>
      <c r="O19" s="195"/>
      <c r="P19" s="195"/>
      <c r="Q19" s="195"/>
      <c r="R19" s="195"/>
    </row>
    <row r="20" spans="1:20" s="3" customFormat="1" ht="27" customHeight="1" thickBot="1" x14ac:dyDescent="0.3">
      <c r="A20" s="98" t="str">
        <f>KRITERIENBOGEN!A22</f>
        <v>2a</v>
      </c>
      <c r="B20" s="44"/>
      <c r="C20" s="44"/>
      <c r="D20" s="44"/>
      <c r="E20" s="44"/>
      <c r="F20" s="44"/>
      <c r="G20" s="44"/>
      <c r="H20" s="44"/>
      <c r="I20" s="44"/>
      <c r="J20" s="44"/>
      <c r="K20" s="44"/>
      <c r="L20" s="44"/>
      <c r="M20" s="44"/>
      <c r="N20" s="188"/>
      <c r="O20" s="188"/>
      <c r="P20" s="188"/>
      <c r="Q20" s="188"/>
      <c r="R20" s="188"/>
    </row>
    <row r="21" spans="1:20" s="3" customFormat="1" ht="27" customHeight="1" thickBot="1" x14ac:dyDescent="0.3">
      <c r="A21" s="98" t="str">
        <f>KRITERIENBOGEN!A23</f>
        <v>2b</v>
      </c>
      <c r="B21" s="44"/>
      <c r="C21" s="44"/>
      <c r="D21" s="44"/>
      <c r="E21" s="44"/>
      <c r="F21" s="44"/>
      <c r="G21" s="44"/>
      <c r="H21" s="44"/>
      <c r="I21" s="44"/>
      <c r="J21" s="44"/>
      <c r="K21" s="44"/>
      <c r="L21" s="44"/>
      <c r="M21" s="44"/>
      <c r="N21" s="188"/>
      <c r="O21" s="188"/>
      <c r="P21" s="188"/>
      <c r="Q21" s="188"/>
      <c r="R21" s="188"/>
    </row>
    <row r="22" spans="1:20" s="3" customFormat="1" ht="27" customHeight="1" thickBot="1" x14ac:dyDescent="0.3">
      <c r="A22" s="98" t="str">
        <f>KRITERIENBOGEN!A24</f>
        <v>2c</v>
      </c>
      <c r="B22" s="44"/>
      <c r="C22" s="44"/>
      <c r="D22" s="44"/>
      <c r="E22" s="44"/>
      <c r="F22" s="44"/>
      <c r="G22" s="44"/>
      <c r="H22" s="44"/>
      <c r="I22" s="44"/>
      <c r="J22" s="44"/>
      <c r="K22" s="44"/>
      <c r="L22" s="44"/>
      <c r="M22" s="44"/>
      <c r="N22" s="188"/>
      <c r="O22" s="188"/>
      <c r="P22" s="188"/>
      <c r="Q22" s="188"/>
      <c r="R22" s="188"/>
    </row>
    <row r="23" spans="1:20" s="3" customFormat="1" ht="27" customHeight="1" thickBot="1" x14ac:dyDescent="0.3">
      <c r="A23" s="98" t="str">
        <f>KRITERIENBOGEN!A25</f>
        <v>2d</v>
      </c>
      <c r="B23" s="44"/>
      <c r="C23" s="44"/>
      <c r="D23" s="44"/>
      <c r="E23" s="44"/>
      <c r="F23" s="44"/>
      <c r="G23" s="44"/>
      <c r="H23" s="44"/>
      <c r="I23" s="44"/>
      <c r="J23" s="44"/>
      <c r="K23" s="44"/>
      <c r="L23" s="44"/>
      <c r="M23" s="44"/>
      <c r="N23" s="188"/>
      <c r="O23" s="188"/>
      <c r="P23" s="188"/>
      <c r="Q23" s="188"/>
      <c r="R23" s="188"/>
    </row>
    <row r="24" spans="1:20" s="3" customFormat="1" ht="27" customHeight="1" thickBot="1" x14ac:dyDescent="0.3">
      <c r="A24" s="98" t="str">
        <f>KRITERIENBOGEN!A26</f>
        <v>2e</v>
      </c>
      <c r="B24" s="44"/>
      <c r="C24" s="44"/>
      <c r="D24" s="44"/>
      <c r="E24" s="44"/>
      <c r="F24" s="44"/>
      <c r="G24" s="44"/>
      <c r="H24" s="44"/>
      <c r="I24" s="44"/>
      <c r="J24" s="44"/>
      <c r="K24" s="44"/>
      <c r="L24" s="44"/>
      <c r="M24" s="44"/>
      <c r="N24" s="188"/>
      <c r="O24" s="188"/>
      <c r="P24" s="188"/>
      <c r="Q24" s="188"/>
      <c r="R24" s="188"/>
    </row>
    <row r="25" spans="1:20" s="3" customFormat="1" ht="11.1" customHeight="1" x14ac:dyDescent="0.25">
      <c r="A25" s="60"/>
      <c r="B25" s="100"/>
      <c r="C25" s="100"/>
      <c r="D25" s="100"/>
      <c r="E25" s="100"/>
      <c r="F25" s="100"/>
      <c r="G25" s="100"/>
      <c r="H25" s="100"/>
      <c r="I25" s="100"/>
      <c r="J25" s="100"/>
      <c r="K25" s="100"/>
      <c r="L25" s="100"/>
      <c r="M25" s="100"/>
      <c r="N25" s="101"/>
      <c r="O25" s="101"/>
      <c r="P25" s="101"/>
      <c r="Q25" s="101"/>
      <c r="R25" s="101"/>
    </row>
    <row r="26" spans="1:20" s="45" customFormat="1" ht="20.100000000000001" customHeight="1" x14ac:dyDescent="0.25">
      <c r="A26" s="189" t="str">
        <f>KRITERIENBOGEN!A28</f>
        <v>Risikosenkung</v>
      </c>
      <c r="B26" s="190"/>
      <c r="C26" s="190"/>
      <c r="D26" s="190"/>
      <c r="E26" s="190"/>
      <c r="F26" s="190"/>
      <c r="G26" s="190"/>
      <c r="H26" s="190"/>
      <c r="I26" s="190"/>
      <c r="J26" s="190"/>
      <c r="K26" s="190"/>
      <c r="L26" s="190"/>
      <c r="M26" s="190"/>
      <c r="N26" s="191" t="str">
        <f>KRITERIENBOGEN!N28</f>
        <v>ausgewählte Risikofelder und deren Berücksichtigung bei der Ausschreibung</v>
      </c>
      <c r="O26" s="192"/>
      <c r="P26" s="192"/>
      <c r="Q26" s="192"/>
      <c r="R26" s="193"/>
      <c r="T26" s="3"/>
    </row>
    <row r="27" spans="1:20" s="38" customFormat="1" ht="15.75" customHeight="1" x14ac:dyDescent="0.2">
      <c r="A27" s="196" t="s">
        <v>71</v>
      </c>
      <c r="B27" s="197"/>
      <c r="C27" s="197"/>
      <c r="D27" s="197"/>
      <c r="E27" s="197"/>
      <c r="F27" s="197"/>
      <c r="G27" s="197"/>
      <c r="H27" s="197"/>
      <c r="I27" s="197"/>
      <c r="J27" s="197"/>
      <c r="K27" s="197"/>
      <c r="L27" s="197"/>
      <c r="M27" s="197"/>
      <c r="N27" s="47"/>
      <c r="O27" s="47"/>
      <c r="P27" s="47"/>
      <c r="Q27" s="47"/>
      <c r="R27" s="58"/>
      <c r="S27" s="51"/>
      <c r="T27" s="3"/>
    </row>
    <row r="28" spans="1:20" s="3" customFormat="1" ht="15.75" customHeight="1" thickBot="1" x14ac:dyDescent="0.25">
      <c r="A28" s="59" t="s">
        <v>8</v>
      </c>
      <c r="B28" s="99" t="str">
        <f>IF(B19="","",B19)</f>
        <v>A</v>
      </c>
      <c r="C28" s="99" t="str">
        <f t="shared" ref="C28:M28" si="1">IF(C19="","",C19)</f>
        <v>B</v>
      </c>
      <c r="D28" s="99" t="str">
        <f t="shared" si="1"/>
        <v>C</v>
      </c>
      <c r="E28" s="99" t="str">
        <f t="shared" si="1"/>
        <v>D</v>
      </c>
      <c r="F28" s="99" t="str">
        <f t="shared" si="1"/>
        <v>E</v>
      </c>
      <c r="G28" s="99" t="str">
        <f t="shared" si="1"/>
        <v>F</v>
      </c>
      <c r="H28" s="99" t="str">
        <f t="shared" si="1"/>
        <v>G</v>
      </c>
      <c r="I28" s="99" t="str">
        <f t="shared" si="1"/>
        <v>H</v>
      </c>
      <c r="J28" s="99" t="str">
        <f t="shared" si="1"/>
        <v>I</v>
      </c>
      <c r="K28" s="99" t="str">
        <f t="shared" si="1"/>
        <v>J</v>
      </c>
      <c r="L28" s="99" t="str">
        <f t="shared" si="1"/>
        <v>K</v>
      </c>
      <c r="M28" s="99" t="str">
        <f t="shared" si="1"/>
        <v>L</v>
      </c>
      <c r="N28" s="195" t="s">
        <v>69</v>
      </c>
      <c r="O28" s="195"/>
      <c r="P28" s="195"/>
      <c r="Q28" s="195"/>
      <c r="R28" s="195"/>
    </row>
    <row r="29" spans="1:20" s="3" customFormat="1" ht="27" customHeight="1" thickBot="1" x14ac:dyDescent="0.3">
      <c r="A29" s="98" t="str">
        <f>KRITERIENBOGEN!A30</f>
        <v>3a</v>
      </c>
      <c r="B29" s="44"/>
      <c r="C29" s="44"/>
      <c r="D29" s="44"/>
      <c r="E29" s="44"/>
      <c r="F29" s="44"/>
      <c r="G29" s="44"/>
      <c r="H29" s="44"/>
      <c r="I29" s="44"/>
      <c r="J29" s="44"/>
      <c r="K29" s="44"/>
      <c r="L29" s="44"/>
      <c r="M29" s="44"/>
      <c r="N29" s="188"/>
      <c r="O29" s="188"/>
      <c r="P29" s="188"/>
      <c r="Q29" s="188"/>
      <c r="R29" s="188"/>
    </row>
    <row r="30" spans="1:20" s="3" customFormat="1" ht="27" customHeight="1" thickBot="1" x14ac:dyDescent="0.3">
      <c r="A30" s="98" t="str">
        <f>KRITERIENBOGEN!A31</f>
        <v>3b</v>
      </c>
      <c r="B30" s="44"/>
      <c r="C30" s="44"/>
      <c r="D30" s="44"/>
      <c r="E30" s="44"/>
      <c r="F30" s="44"/>
      <c r="G30" s="44"/>
      <c r="H30" s="44"/>
      <c r="I30" s="44"/>
      <c r="J30" s="44"/>
      <c r="K30" s="44"/>
      <c r="L30" s="44"/>
      <c r="M30" s="44"/>
      <c r="N30" s="188"/>
      <c r="O30" s="188"/>
      <c r="P30" s="188"/>
      <c r="Q30" s="188"/>
      <c r="R30" s="188"/>
    </row>
    <row r="31" spans="1:20" s="3" customFormat="1" ht="27" customHeight="1" thickBot="1" x14ac:dyDescent="0.3">
      <c r="A31" s="98" t="str">
        <f>KRITERIENBOGEN!A32</f>
        <v>3c</v>
      </c>
      <c r="B31" s="44"/>
      <c r="C31" s="44"/>
      <c r="D31" s="44"/>
      <c r="E31" s="44"/>
      <c r="F31" s="44"/>
      <c r="G31" s="44"/>
      <c r="H31" s="44"/>
      <c r="I31" s="44"/>
      <c r="J31" s="44"/>
      <c r="K31" s="44"/>
      <c r="L31" s="44"/>
      <c r="M31" s="44"/>
      <c r="N31" s="188"/>
      <c r="O31" s="188"/>
      <c r="P31" s="188"/>
      <c r="Q31" s="188"/>
      <c r="R31" s="188"/>
    </row>
    <row r="32" spans="1:20" s="3" customFormat="1" ht="27" customHeight="1" thickBot="1" x14ac:dyDescent="0.3">
      <c r="A32" s="98" t="str">
        <f>KRITERIENBOGEN!A33</f>
        <v>3d</v>
      </c>
      <c r="B32" s="44"/>
      <c r="C32" s="44"/>
      <c r="D32" s="44"/>
      <c r="E32" s="44"/>
      <c r="F32" s="44"/>
      <c r="G32" s="44"/>
      <c r="H32" s="44"/>
      <c r="I32" s="44"/>
      <c r="J32" s="44"/>
      <c r="K32" s="44"/>
      <c r="L32" s="44"/>
      <c r="M32" s="44"/>
      <c r="N32" s="188"/>
      <c r="O32" s="188"/>
      <c r="P32" s="188"/>
      <c r="Q32" s="188"/>
      <c r="R32" s="188"/>
    </row>
    <row r="33" spans="1:20" s="3" customFormat="1" ht="27" customHeight="1" thickBot="1" x14ac:dyDescent="0.3">
      <c r="A33" s="98" t="str">
        <f>KRITERIENBOGEN!A34</f>
        <v>3e</v>
      </c>
      <c r="B33" s="44"/>
      <c r="C33" s="44"/>
      <c r="D33" s="44"/>
      <c r="E33" s="44"/>
      <c r="F33" s="44"/>
      <c r="G33" s="44"/>
      <c r="H33" s="44"/>
      <c r="I33" s="44"/>
      <c r="J33" s="44"/>
      <c r="K33" s="44"/>
      <c r="L33" s="44"/>
      <c r="M33" s="44"/>
      <c r="N33" s="188"/>
      <c r="O33" s="188"/>
      <c r="P33" s="188"/>
      <c r="Q33" s="188"/>
      <c r="R33" s="188"/>
    </row>
    <row r="34" spans="1:20" s="3" customFormat="1" ht="11.1" customHeight="1" x14ac:dyDescent="0.25">
      <c r="A34" s="60"/>
      <c r="B34" s="100"/>
      <c r="C34" s="100"/>
      <c r="D34" s="100"/>
      <c r="E34" s="100"/>
      <c r="F34" s="100"/>
      <c r="G34" s="100"/>
      <c r="H34" s="100"/>
      <c r="I34" s="100"/>
      <c r="J34" s="100"/>
      <c r="K34" s="100"/>
      <c r="L34" s="100"/>
      <c r="M34" s="100"/>
      <c r="N34" s="101"/>
      <c r="O34" s="101"/>
      <c r="P34" s="101"/>
      <c r="Q34" s="101"/>
      <c r="R34" s="101"/>
    </row>
    <row r="35" spans="1:20" s="45" customFormat="1" ht="20.100000000000001" customHeight="1" x14ac:dyDescent="0.25">
      <c r="A35" s="189" t="str">
        <f>KRITERIENBOGEN!A36</f>
        <v>Klima- &amp; Energieziele</v>
      </c>
      <c r="B35" s="190"/>
      <c r="C35" s="190"/>
      <c r="D35" s="190"/>
      <c r="E35" s="190"/>
      <c r="F35" s="190"/>
      <c r="G35" s="190"/>
      <c r="H35" s="190"/>
      <c r="I35" s="190"/>
      <c r="J35" s="190"/>
      <c r="K35" s="190"/>
      <c r="L35" s="190"/>
      <c r="M35" s="190"/>
      <c r="N35" s="191" t="str">
        <f>KRITERIENBOGEN!N36</f>
        <v>Erreichung von nationalen und internationalen Klima- und Energiezielen</v>
      </c>
      <c r="O35" s="192"/>
      <c r="P35" s="192"/>
      <c r="Q35" s="192"/>
      <c r="R35" s="193"/>
      <c r="T35" s="3"/>
    </row>
    <row r="36" spans="1:20" s="38" customFormat="1" ht="15.75" customHeight="1" x14ac:dyDescent="0.2">
      <c r="A36" s="196" t="s">
        <v>71</v>
      </c>
      <c r="B36" s="197"/>
      <c r="C36" s="197"/>
      <c r="D36" s="197"/>
      <c r="E36" s="197"/>
      <c r="F36" s="197"/>
      <c r="G36" s="197"/>
      <c r="H36" s="197"/>
      <c r="I36" s="197"/>
      <c r="J36" s="197"/>
      <c r="K36" s="197"/>
      <c r="L36" s="197"/>
      <c r="M36" s="197"/>
      <c r="N36" s="47"/>
      <c r="O36" s="47"/>
      <c r="P36" s="47"/>
      <c r="Q36" s="47"/>
      <c r="R36" s="58"/>
      <c r="S36" s="51"/>
      <c r="T36" s="3"/>
    </row>
    <row r="37" spans="1:20" s="3" customFormat="1" ht="15.75" customHeight="1" thickBot="1" x14ac:dyDescent="0.25">
      <c r="A37" s="59" t="s">
        <v>8</v>
      </c>
      <c r="B37" s="99" t="str">
        <f>IF(B28="","",B28)</f>
        <v>A</v>
      </c>
      <c r="C37" s="99" t="str">
        <f t="shared" ref="C37:M37" si="2">IF(C28="","",C28)</f>
        <v>B</v>
      </c>
      <c r="D37" s="99" t="str">
        <f t="shared" si="2"/>
        <v>C</v>
      </c>
      <c r="E37" s="99" t="str">
        <f t="shared" si="2"/>
        <v>D</v>
      </c>
      <c r="F37" s="99" t="str">
        <f t="shared" si="2"/>
        <v>E</v>
      </c>
      <c r="G37" s="99" t="str">
        <f t="shared" si="2"/>
        <v>F</v>
      </c>
      <c r="H37" s="99" t="str">
        <f t="shared" si="2"/>
        <v>G</v>
      </c>
      <c r="I37" s="99" t="str">
        <f t="shared" si="2"/>
        <v>H</v>
      </c>
      <c r="J37" s="99" t="str">
        <f t="shared" si="2"/>
        <v>I</v>
      </c>
      <c r="K37" s="99" t="str">
        <f t="shared" si="2"/>
        <v>J</v>
      </c>
      <c r="L37" s="99" t="str">
        <f t="shared" si="2"/>
        <v>K</v>
      </c>
      <c r="M37" s="99" t="str">
        <f t="shared" si="2"/>
        <v>L</v>
      </c>
      <c r="N37" s="195" t="s">
        <v>69</v>
      </c>
      <c r="O37" s="195"/>
      <c r="P37" s="195"/>
      <c r="Q37" s="195"/>
      <c r="R37" s="195"/>
    </row>
    <row r="38" spans="1:20" s="3" customFormat="1" ht="27" customHeight="1" thickBot="1" x14ac:dyDescent="0.3">
      <c r="A38" s="98" t="str">
        <f>KRITERIENBOGEN!A38</f>
        <v>4a</v>
      </c>
      <c r="B38" s="44"/>
      <c r="C38" s="44"/>
      <c r="D38" s="44"/>
      <c r="E38" s="44"/>
      <c r="F38" s="44"/>
      <c r="G38" s="44"/>
      <c r="H38" s="44"/>
      <c r="I38" s="44"/>
      <c r="J38" s="44"/>
      <c r="K38" s="44"/>
      <c r="L38" s="44"/>
      <c r="M38" s="44"/>
      <c r="N38" s="188"/>
      <c r="O38" s="188"/>
      <c r="P38" s="188"/>
      <c r="Q38" s="188"/>
      <c r="R38" s="188"/>
    </row>
    <row r="39" spans="1:20" s="3" customFormat="1" ht="27" customHeight="1" thickBot="1" x14ac:dyDescent="0.3">
      <c r="A39" s="98" t="str">
        <f>KRITERIENBOGEN!A39</f>
        <v>4b</v>
      </c>
      <c r="B39" s="44"/>
      <c r="C39" s="44"/>
      <c r="D39" s="44"/>
      <c r="E39" s="44"/>
      <c r="F39" s="44"/>
      <c r="G39" s="44"/>
      <c r="H39" s="44"/>
      <c r="I39" s="44"/>
      <c r="J39" s="44"/>
      <c r="K39" s="44"/>
      <c r="L39" s="44"/>
      <c r="M39" s="44"/>
      <c r="N39" s="188"/>
      <c r="O39" s="188"/>
      <c r="P39" s="188"/>
      <c r="Q39" s="188"/>
      <c r="R39" s="188"/>
    </row>
    <row r="40" spans="1:20" s="3" customFormat="1" ht="27" customHeight="1" thickBot="1" x14ac:dyDescent="0.3">
      <c r="A40" s="98" t="str">
        <f>KRITERIENBOGEN!A40</f>
        <v>4c</v>
      </c>
      <c r="B40" s="44"/>
      <c r="C40" s="44"/>
      <c r="D40" s="44"/>
      <c r="E40" s="44"/>
      <c r="F40" s="44"/>
      <c r="G40" s="44"/>
      <c r="H40" s="44"/>
      <c r="I40" s="44"/>
      <c r="J40" s="44"/>
      <c r="K40" s="44"/>
      <c r="L40" s="44"/>
      <c r="M40" s="44"/>
      <c r="N40" s="188"/>
      <c r="O40" s="188"/>
      <c r="P40" s="188"/>
      <c r="Q40" s="188"/>
      <c r="R40" s="188"/>
    </row>
    <row r="41" spans="1:20" s="3" customFormat="1" ht="27" customHeight="1" thickBot="1" x14ac:dyDescent="0.3">
      <c r="A41" s="98" t="str">
        <f>KRITERIENBOGEN!A41</f>
        <v>4d</v>
      </c>
      <c r="B41" s="44"/>
      <c r="C41" s="44"/>
      <c r="D41" s="44"/>
      <c r="E41" s="44"/>
      <c r="F41" s="44"/>
      <c r="G41" s="44"/>
      <c r="H41" s="44"/>
      <c r="I41" s="44"/>
      <c r="J41" s="44"/>
      <c r="K41" s="44"/>
      <c r="L41" s="44"/>
      <c r="M41" s="44"/>
      <c r="N41" s="188"/>
      <c r="O41" s="188"/>
      <c r="P41" s="188"/>
      <c r="Q41" s="188"/>
      <c r="R41" s="188"/>
    </row>
    <row r="42" spans="1:20" s="3" customFormat="1" ht="27" customHeight="1" thickBot="1" x14ac:dyDescent="0.3">
      <c r="A42" s="98" t="str">
        <f>KRITERIENBOGEN!A42</f>
        <v>4e</v>
      </c>
      <c r="B42" s="44"/>
      <c r="C42" s="44"/>
      <c r="D42" s="44"/>
      <c r="E42" s="44"/>
      <c r="F42" s="44"/>
      <c r="G42" s="44"/>
      <c r="H42" s="44"/>
      <c r="I42" s="44"/>
      <c r="J42" s="44"/>
      <c r="K42" s="44"/>
      <c r="L42" s="44"/>
      <c r="M42" s="44"/>
      <c r="N42" s="188"/>
      <c r="O42" s="188"/>
      <c r="P42" s="188"/>
      <c r="Q42" s="188"/>
      <c r="R42" s="188"/>
    </row>
    <row r="43" spans="1:20" s="3" customFormat="1" ht="11.1" customHeight="1" x14ac:dyDescent="0.25">
      <c r="A43" s="60"/>
      <c r="B43" s="100"/>
      <c r="C43" s="100"/>
      <c r="D43" s="100"/>
      <c r="E43" s="100"/>
      <c r="F43" s="100"/>
      <c r="G43" s="100"/>
      <c r="H43" s="100"/>
      <c r="I43" s="100"/>
      <c r="J43" s="100"/>
      <c r="K43" s="100"/>
      <c r="L43" s="100"/>
      <c r="M43" s="100"/>
      <c r="N43" s="101"/>
      <c r="O43" s="101"/>
      <c r="P43" s="101"/>
      <c r="Q43" s="101"/>
      <c r="R43" s="101"/>
    </row>
    <row r="44" spans="1:20" s="45" customFormat="1" ht="20.100000000000001" customHeight="1" x14ac:dyDescent="0.25">
      <c r="A44" s="189" t="str">
        <f>KRITERIENBOGEN!A44</f>
        <v>Umweltgerechtigkeit</v>
      </c>
      <c r="B44" s="190"/>
      <c r="C44" s="190"/>
      <c r="D44" s="190"/>
      <c r="E44" s="190"/>
      <c r="F44" s="190"/>
      <c r="G44" s="190"/>
      <c r="H44" s="190"/>
      <c r="I44" s="190"/>
      <c r="J44" s="190"/>
      <c r="K44" s="190"/>
      <c r="L44" s="190"/>
      <c r="M44" s="190"/>
      <c r="N44" s="191" t="str">
        <f>KRITERIENBOGEN!N44</f>
        <v>weitere ökologische Aspekte</v>
      </c>
      <c r="O44" s="192"/>
      <c r="P44" s="192"/>
      <c r="Q44" s="192"/>
      <c r="R44" s="193"/>
      <c r="T44" s="3"/>
    </row>
    <row r="45" spans="1:20" s="38" customFormat="1" ht="15.75" customHeight="1" x14ac:dyDescent="0.2">
      <c r="A45" s="196" t="s">
        <v>71</v>
      </c>
      <c r="B45" s="197"/>
      <c r="C45" s="197"/>
      <c r="D45" s="197"/>
      <c r="E45" s="197"/>
      <c r="F45" s="197"/>
      <c r="G45" s="197"/>
      <c r="H45" s="197"/>
      <c r="I45" s="197"/>
      <c r="J45" s="197"/>
      <c r="K45" s="197"/>
      <c r="L45" s="197"/>
      <c r="M45" s="197"/>
      <c r="N45" s="47"/>
      <c r="O45" s="47"/>
      <c r="P45" s="47"/>
      <c r="Q45" s="47"/>
      <c r="R45" s="58"/>
      <c r="S45" s="51"/>
      <c r="T45" s="3"/>
    </row>
    <row r="46" spans="1:20" s="3" customFormat="1" ht="15.75" customHeight="1" thickBot="1" x14ac:dyDescent="0.25">
      <c r="A46" s="59" t="s">
        <v>8</v>
      </c>
      <c r="B46" s="99" t="str">
        <f>IF(B37="","",B37)</f>
        <v>A</v>
      </c>
      <c r="C46" s="99" t="str">
        <f t="shared" ref="C46:M46" si="3">IF(C37="","",C37)</f>
        <v>B</v>
      </c>
      <c r="D46" s="99" t="str">
        <f t="shared" si="3"/>
        <v>C</v>
      </c>
      <c r="E46" s="99" t="str">
        <f t="shared" si="3"/>
        <v>D</v>
      </c>
      <c r="F46" s="99" t="str">
        <f t="shared" si="3"/>
        <v>E</v>
      </c>
      <c r="G46" s="99" t="str">
        <f t="shared" si="3"/>
        <v>F</v>
      </c>
      <c r="H46" s="99" t="str">
        <f t="shared" si="3"/>
        <v>G</v>
      </c>
      <c r="I46" s="99" t="str">
        <f t="shared" si="3"/>
        <v>H</v>
      </c>
      <c r="J46" s="99" t="str">
        <f t="shared" si="3"/>
        <v>I</v>
      </c>
      <c r="K46" s="99" t="str">
        <f t="shared" si="3"/>
        <v>J</v>
      </c>
      <c r="L46" s="99" t="str">
        <f t="shared" si="3"/>
        <v>K</v>
      </c>
      <c r="M46" s="99" t="str">
        <f t="shared" si="3"/>
        <v>L</v>
      </c>
      <c r="N46" s="195" t="s">
        <v>69</v>
      </c>
      <c r="O46" s="195"/>
      <c r="P46" s="195"/>
      <c r="Q46" s="195"/>
      <c r="R46" s="195"/>
    </row>
    <row r="47" spans="1:20" s="3" customFormat="1" ht="27" customHeight="1" thickBot="1" x14ac:dyDescent="0.3">
      <c r="A47" s="98" t="str">
        <f>KRITERIENBOGEN!A46</f>
        <v>5a</v>
      </c>
      <c r="B47" s="44"/>
      <c r="C47" s="44"/>
      <c r="D47" s="44"/>
      <c r="E47" s="44"/>
      <c r="F47" s="44"/>
      <c r="G47" s="44"/>
      <c r="H47" s="44"/>
      <c r="I47" s="44"/>
      <c r="J47" s="44"/>
      <c r="K47" s="44"/>
      <c r="L47" s="44"/>
      <c r="M47" s="44"/>
      <c r="N47" s="188"/>
      <c r="O47" s="188"/>
      <c r="P47" s="188"/>
      <c r="Q47" s="188"/>
      <c r="R47" s="188"/>
    </row>
    <row r="48" spans="1:20" s="3" customFormat="1" ht="27" customHeight="1" thickBot="1" x14ac:dyDescent="0.3">
      <c r="A48" s="98" t="str">
        <f>KRITERIENBOGEN!A47</f>
        <v>5b</v>
      </c>
      <c r="B48" s="44"/>
      <c r="C48" s="44"/>
      <c r="D48" s="44"/>
      <c r="E48" s="44"/>
      <c r="F48" s="44"/>
      <c r="G48" s="44"/>
      <c r="H48" s="44"/>
      <c r="I48" s="44"/>
      <c r="J48" s="44"/>
      <c r="K48" s="44"/>
      <c r="L48" s="44"/>
      <c r="M48" s="44"/>
      <c r="N48" s="188"/>
      <c r="O48" s="188"/>
      <c r="P48" s="188"/>
      <c r="Q48" s="188"/>
      <c r="R48" s="188"/>
    </row>
    <row r="49" spans="1:20" s="3" customFormat="1" ht="27" customHeight="1" thickBot="1" x14ac:dyDescent="0.3">
      <c r="A49" s="98" t="str">
        <f>KRITERIENBOGEN!A48</f>
        <v>5c</v>
      </c>
      <c r="B49" s="44"/>
      <c r="C49" s="44"/>
      <c r="D49" s="44"/>
      <c r="E49" s="44"/>
      <c r="F49" s="44"/>
      <c r="G49" s="44"/>
      <c r="H49" s="44"/>
      <c r="I49" s="44"/>
      <c r="J49" s="44"/>
      <c r="K49" s="44"/>
      <c r="L49" s="44"/>
      <c r="M49" s="44"/>
      <c r="N49" s="188"/>
      <c r="O49" s="188"/>
      <c r="P49" s="188"/>
      <c r="Q49" s="188"/>
      <c r="R49" s="188"/>
    </row>
    <row r="50" spans="1:20" s="3" customFormat="1" ht="27" customHeight="1" thickBot="1" x14ac:dyDescent="0.3">
      <c r="A50" s="98" t="str">
        <f>KRITERIENBOGEN!A49</f>
        <v>5d</v>
      </c>
      <c r="B50" s="44"/>
      <c r="C50" s="44"/>
      <c r="D50" s="44"/>
      <c r="E50" s="44"/>
      <c r="F50" s="44"/>
      <c r="G50" s="44"/>
      <c r="H50" s="44"/>
      <c r="I50" s="44"/>
      <c r="J50" s="44"/>
      <c r="K50" s="44"/>
      <c r="L50" s="44"/>
      <c r="M50" s="44"/>
      <c r="N50" s="188"/>
      <c r="O50" s="188"/>
      <c r="P50" s="188"/>
      <c r="Q50" s="188"/>
      <c r="R50" s="188"/>
    </row>
    <row r="51" spans="1:20" s="3" customFormat="1" ht="27" customHeight="1" thickBot="1" x14ac:dyDescent="0.3">
      <c r="A51" s="98" t="str">
        <f>KRITERIENBOGEN!A50</f>
        <v>5e</v>
      </c>
      <c r="B51" s="44"/>
      <c r="C51" s="44"/>
      <c r="D51" s="44"/>
      <c r="E51" s="44"/>
      <c r="F51" s="44"/>
      <c r="G51" s="44"/>
      <c r="H51" s="44"/>
      <c r="I51" s="44"/>
      <c r="J51" s="44"/>
      <c r="K51" s="44"/>
      <c r="L51" s="44"/>
      <c r="M51" s="44"/>
      <c r="N51" s="188"/>
      <c r="O51" s="188"/>
      <c r="P51" s="188"/>
      <c r="Q51" s="188"/>
      <c r="R51" s="188"/>
    </row>
    <row r="52" spans="1:20" s="3" customFormat="1" ht="11.1" customHeight="1" x14ac:dyDescent="0.25">
      <c r="A52" s="60"/>
      <c r="B52" s="100"/>
      <c r="C52" s="100"/>
      <c r="D52" s="100"/>
      <c r="E52" s="100"/>
      <c r="F52" s="100"/>
      <c r="G52" s="100"/>
      <c r="H52" s="100"/>
      <c r="I52" s="100"/>
      <c r="J52" s="100"/>
      <c r="K52" s="100"/>
      <c r="L52" s="100"/>
      <c r="M52" s="100"/>
      <c r="N52" s="101"/>
      <c r="O52" s="101"/>
      <c r="P52" s="101"/>
      <c r="Q52" s="101"/>
      <c r="R52" s="101"/>
    </row>
    <row r="53" spans="1:20" s="45" customFormat="1" ht="20.100000000000001" customHeight="1" x14ac:dyDescent="0.25">
      <c r="A53" s="189" t="str">
        <f>KRITERIENBOGEN!A52</f>
        <v>Sozialpolitische Aspekte</v>
      </c>
      <c r="B53" s="190"/>
      <c r="C53" s="190"/>
      <c r="D53" s="190"/>
      <c r="E53" s="190"/>
      <c r="F53" s="190"/>
      <c r="G53" s="190"/>
      <c r="H53" s="190"/>
      <c r="I53" s="190"/>
      <c r="J53" s="190"/>
      <c r="K53" s="190"/>
      <c r="L53" s="190"/>
      <c r="M53" s="190"/>
      <c r="N53" s="191" t="str">
        <f>KRITERIENBOGEN!N52</f>
        <v>im Vergleich zu einer marktüblichen Lösung</v>
      </c>
      <c r="O53" s="192"/>
      <c r="P53" s="192"/>
      <c r="Q53" s="192"/>
      <c r="R53" s="193"/>
      <c r="T53" s="3"/>
    </row>
    <row r="54" spans="1:20" s="38" customFormat="1" ht="15.75" customHeight="1" x14ac:dyDescent="0.2">
      <c r="A54" s="196" t="s">
        <v>71</v>
      </c>
      <c r="B54" s="197"/>
      <c r="C54" s="197"/>
      <c r="D54" s="197"/>
      <c r="E54" s="197"/>
      <c r="F54" s="197"/>
      <c r="G54" s="197"/>
      <c r="H54" s="197"/>
      <c r="I54" s="197"/>
      <c r="J54" s="197"/>
      <c r="K54" s="197"/>
      <c r="L54" s="197"/>
      <c r="M54" s="197"/>
      <c r="N54" s="47"/>
      <c r="O54" s="47"/>
      <c r="P54" s="47"/>
      <c r="Q54" s="47"/>
      <c r="R54" s="58"/>
      <c r="S54" s="51"/>
      <c r="T54" s="3"/>
    </row>
    <row r="55" spans="1:20" s="3" customFormat="1" ht="15.75" customHeight="1" thickBot="1" x14ac:dyDescent="0.25">
      <c r="A55" s="59" t="s">
        <v>8</v>
      </c>
      <c r="B55" s="99" t="str">
        <f>IF(B46="","",B46)</f>
        <v>A</v>
      </c>
      <c r="C55" s="99" t="str">
        <f t="shared" ref="C55:M55" si="4">IF(C46="","",C46)</f>
        <v>B</v>
      </c>
      <c r="D55" s="99" t="str">
        <f t="shared" si="4"/>
        <v>C</v>
      </c>
      <c r="E55" s="99" t="str">
        <f t="shared" si="4"/>
        <v>D</v>
      </c>
      <c r="F55" s="99" t="str">
        <f t="shared" si="4"/>
        <v>E</v>
      </c>
      <c r="G55" s="99" t="str">
        <f t="shared" si="4"/>
        <v>F</v>
      </c>
      <c r="H55" s="99" t="str">
        <f t="shared" si="4"/>
        <v>G</v>
      </c>
      <c r="I55" s="99" t="str">
        <f t="shared" si="4"/>
        <v>H</v>
      </c>
      <c r="J55" s="99" t="str">
        <f t="shared" si="4"/>
        <v>I</v>
      </c>
      <c r="K55" s="99" t="str">
        <f t="shared" si="4"/>
        <v>J</v>
      </c>
      <c r="L55" s="99" t="str">
        <f t="shared" si="4"/>
        <v>K</v>
      </c>
      <c r="M55" s="99" t="str">
        <f t="shared" si="4"/>
        <v>L</v>
      </c>
      <c r="N55" s="195" t="s">
        <v>69</v>
      </c>
      <c r="O55" s="195"/>
      <c r="P55" s="195"/>
      <c r="Q55" s="195"/>
      <c r="R55" s="195"/>
    </row>
    <row r="56" spans="1:20" s="3" customFormat="1" ht="27" customHeight="1" thickBot="1" x14ac:dyDescent="0.3">
      <c r="A56" s="98" t="str">
        <f>KRITERIENBOGEN!A54</f>
        <v>6a</v>
      </c>
      <c r="B56" s="44"/>
      <c r="C56" s="44"/>
      <c r="D56" s="44"/>
      <c r="E56" s="44"/>
      <c r="F56" s="44"/>
      <c r="G56" s="44"/>
      <c r="H56" s="44"/>
      <c r="I56" s="44"/>
      <c r="J56" s="44"/>
      <c r="K56" s="44"/>
      <c r="L56" s="44"/>
      <c r="M56" s="44"/>
      <c r="N56" s="188"/>
      <c r="O56" s="188"/>
      <c r="P56" s="188"/>
      <c r="Q56" s="188"/>
      <c r="R56" s="188"/>
    </row>
    <row r="57" spans="1:20" s="3" customFormat="1" ht="27" customHeight="1" thickBot="1" x14ac:dyDescent="0.3">
      <c r="A57" s="98" t="str">
        <f>KRITERIENBOGEN!A55</f>
        <v>6b</v>
      </c>
      <c r="B57" s="44"/>
      <c r="C57" s="44"/>
      <c r="D57" s="44"/>
      <c r="E57" s="44"/>
      <c r="F57" s="44"/>
      <c r="G57" s="44"/>
      <c r="H57" s="44"/>
      <c r="I57" s="44"/>
      <c r="J57" s="44"/>
      <c r="K57" s="44"/>
      <c r="L57" s="44"/>
      <c r="M57" s="44"/>
      <c r="N57" s="188"/>
      <c r="O57" s="188"/>
      <c r="P57" s="188"/>
      <c r="Q57" s="188"/>
      <c r="R57" s="188"/>
    </row>
    <row r="58" spans="1:20" s="3" customFormat="1" ht="27" customHeight="1" thickBot="1" x14ac:dyDescent="0.3">
      <c r="A58" s="98" t="str">
        <f>KRITERIENBOGEN!A56</f>
        <v>6c</v>
      </c>
      <c r="B58" s="44"/>
      <c r="C58" s="44"/>
      <c r="D58" s="44"/>
      <c r="E58" s="44"/>
      <c r="F58" s="44"/>
      <c r="G58" s="44"/>
      <c r="H58" s="44"/>
      <c r="I58" s="44"/>
      <c r="J58" s="44"/>
      <c r="K58" s="44"/>
      <c r="L58" s="44"/>
      <c r="M58" s="44"/>
      <c r="N58" s="188"/>
      <c r="O58" s="188"/>
      <c r="P58" s="188"/>
      <c r="Q58" s="188"/>
      <c r="R58" s="188"/>
    </row>
    <row r="59" spans="1:20" s="3" customFormat="1" ht="27" customHeight="1" thickBot="1" x14ac:dyDescent="0.3">
      <c r="A59" s="98" t="str">
        <f>KRITERIENBOGEN!A57</f>
        <v>6d</v>
      </c>
      <c r="B59" s="44"/>
      <c r="C59" s="44"/>
      <c r="D59" s="44"/>
      <c r="E59" s="44"/>
      <c r="F59" s="44"/>
      <c r="G59" s="44"/>
      <c r="H59" s="44"/>
      <c r="I59" s="44"/>
      <c r="J59" s="44"/>
      <c r="K59" s="44"/>
      <c r="L59" s="44"/>
      <c r="M59" s="44"/>
      <c r="N59" s="188"/>
      <c r="O59" s="188"/>
      <c r="P59" s="188"/>
      <c r="Q59" s="188"/>
      <c r="R59" s="188"/>
    </row>
    <row r="60" spans="1:20" s="3" customFormat="1" ht="27" customHeight="1" thickBot="1" x14ac:dyDescent="0.3">
      <c r="A60" s="98" t="str">
        <f>KRITERIENBOGEN!A58</f>
        <v>6e</v>
      </c>
      <c r="B60" s="44"/>
      <c r="C60" s="44"/>
      <c r="D60" s="44"/>
      <c r="E60" s="44"/>
      <c r="F60" s="44"/>
      <c r="G60" s="44"/>
      <c r="H60" s="44"/>
      <c r="I60" s="44"/>
      <c r="J60" s="44"/>
      <c r="K60" s="44"/>
      <c r="L60" s="44"/>
      <c r="M60" s="44"/>
      <c r="N60" s="188"/>
      <c r="O60" s="188"/>
      <c r="P60" s="188"/>
      <c r="Q60" s="188"/>
      <c r="R60" s="188"/>
    </row>
    <row r="61" spans="1:20" s="3" customFormat="1" ht="11.1" customHeight="1" x14ac:dyDescent="0.25">
      <c r="A61" s="60"/>
      <c r="B61" s="100"/>
      <c r="C61" s="100"/>
      <c r="D61" s="100"/>
      <c r="E61" s="100"/>
      <c r="F61" s="100"/>
      <c r="G61" s="100"/>
      <c r="H61" s="100"/>
      <c r="I61" s="100"/>
      <c r="J61" s="100"/>
      <c r="K61" s="100"/>
      <c r="L61" s="100"/>
      <c r="M61" s="100"/>
      <c r="N61" s="101"/>
      <c r="O61" s="101"/>
      <c r="P61" s="101"/>
      <c r="Q61" s="101"/>
      <c r="R61" s="101"/>
    </row>
    <row r="62" spans="1:20" s="45" customFormat="1" ht="20.100000000000001" customHeight="1" x14ac:dyDescent="0.25">
      <c r="A62" s="189" t="str">
        <f>KRITERIENBOGEN!A60</f>
        <v>Wirtschaftlichkeit</v>
      </c>
      <c r="B62" s="190"/>
      <c r="C62" s="190"/>
      <c r="D62" s="190"/>
      <c r="E62" s="190"/>
      <c r="F62" s="190"/>
      <c r="G62" s="190"/>
      <c r="H62" s="190"/>
      <c r="I62" s="190"/>
      <c r="J62" s="190"/>
      <c r="K62" s="190"/>
      <c r="L62" s="190"/>
      <c r="M62" s="190"/>
      <c r="N62" s="191" t="str">
        <f>KRITERIENBOGEN!N60</f>
        <v>im Vergleich zu einer marktüblichen Lösung</v>
      </c>
      <c r="O62" s="192"/>
      <c r="P62" s="192"/>
      <c r="Q62" s="192"/>
      <c r="R62" s="193"/>
      <c r="T62" s="3"/>
    </row>
    <row r="63" spans="1:20" s="38" customFormat="1" ht="15.75" customHeight="1" x14ac:dyDescent="0.2">
      <c r="A63" s="196" t="s">
        <v>71</v>
      </c>
      <c r="B63" s="197"/>
      <c r="C63" s="197"/>
      <c r="D63" s="197"/>
      <c r="E63" s="197"/>
      <c r="F63" s="197"/>
      <c r="G63" s="197"/>
      <c r="H63" s="197"/>
      <c r="I63" s="197"/>
      <c r="J63" s="197"/>
      <c r="K63" s="197"/>
      <c r="L63" s="197"/>
      <c r="M63" s="197"/>
      <c r="N63" s="47"/>
      <c r="O63" s="47"/>
      <c r="P63" s="47"/>
      <c r="Q63" s="47"/>
      <c r="R63" s="58"/>
      <c r="S63" s="51"/>
      <c r="T63" s="3"/>
    </row>
    <row r="64" spans="1:20" s="3" customFormat="1" ht="15.75" customHeight="1" thickBot="1" x14ac:dyDescent="0.25">
      <c r="A64" s="59" t="s">
        <v>8</v>
      </c>
      <c r="B64" s="99" t="str">
        <f>IF(B55="","",B55)</f>
        <v>A</v>
      </c>
      <c r="C64" s="99" t="str">
        <f t="shared" ref="C64:M64" si="5">IF(C55="","",C55)</f>
        <v>B</v>
      </c>
      <c r="D64" s="99" t="str">
        <f t="shared" si="5"/>
        <v>C</v>
      </c>
      <c r="E64" s="99" t="str">
        <f t="shared" si="5"/>
        <v>D</v>
      </c>
      <c r="F64" s="99" t="str">
        <f t="shared" si="5"/>
        <v>E</v>
      </c>
      <c r="G64" s="99" t="str">
        <f t="shared" si="5"/>
        <v>F</v>
      </c>
      <c r="H64" s="99" t="str">
        <f t="shared" si="5"/>
        <v>G</v>
      </c>
      <c r="I64" s="99" t="str">
        <f t="shared" si="5"/>
        <v>H</v>
      </c>
      <c r="J64" s="99" t="str">
        <f t="shared" si="5"/>
        <v>I</v>
      </c>
      <c r="K64" s="99" t="str">
        <f t="shared" si="5"/>
        <v>J</v>
      </c>
      <c r="L64" s="99" t="str">
        <f t="shared" si="5"/>
        <v>K</v>
      </c>
      <c r="M64" s="99" t="str">
        <f t="shared" si="5"/>
        <v>L</v>
      </c>
      <c r="N64" s="195" t="s">
        <v>69</v>
      </c>
      <c r="O64" s="195"/>
      <c r="P64" s="195"/>
      <c r="Q64" s="195"/>
      <c r="R64" s="195"/>
    </row>
    <row r="65" spans="1:20" s="3" customFormat="1" ht="27" customHeight="1" thickBot="1" x14ac:dyDescent="0.3">
      <c r="A65" s="98" t="str">
        <f>KRITERIENBOGEN!A62</f>
        <v>7a</v>
      </c>
      <c r="B65" s="44"/>
      <c r="C65" s="44"/>
      <c r="D65" s="44"/>
      <c r="E65" s="44"/>
      <c r="F65" s="44"/>
      <c r="G65" s="44"/>
      <c r="H65" s="44"/>
      <c r="I65" s="44"/>
      <c r="J65" s="44"/>
      <c r="K65" s="44"/>
      <c r="L65" s="44"/>
      <c r="M65" s="44"/>
      <c r="N65" s="188"/>
      <c r="O65" s="188"/>
      <c r="P65" s="188"/>
      <c r="Q65" s="188"/>
      <c r="R65" s="188"/>
    </row>
    <row r="66" spans="1:20" s="3" customFormat="1" ht="27" customHeight="1" thickBot="1" x14ac:dyDescent="0.3">
      <c r="A66" s="98" t="str">
        <f>KRITERIENBOGEN!A63</f>
        <v>7b</v>
      </c>
      <c r="B66" s="44"/>
      <c r="C66" s="44"/>
      <c r="D66" s="44"/>
      <c r="E66" s="44"/>
      <c r="F66" s="44"/>
      <c r="G66" s="44"/>
      <c r="H66" s="44"/>
      <c r="I66" s="44"/>
      <c r="J66" s="44"/>
      <c r="K66" s="44"/>
      <c r="L66" s="44"/>
      <c r="M66" s="44"/>
      <c r="N66" s="188"/>
      <c r="O66" s="188"/>
      <c r="P66" s="188"/>
      <c r="Q66" s="188"/>
      <c r="R66" s="188"/>
    </row>
    <row r="67" spans="1:20" s="3" customFormat="1" ht="27" customHeight="1" thickBot="1" x14ac:dyDescent="0.3">
      <c r="A67" s="98" t="str">
        <f>KRITERIENBOGEN!A64</f>
        <v>7c</v>
      </c>
      <c r="B67" s="44"/>
      <c r="C67" s="44"/>
      <c r="D67" s="44"/>
      <c r="E67" s="44"/>
      <c r="F67" s="44"/>
      <c r="G67" s="44"/>
      <c r="H67" s="44"/>
      <c r="I67" s="44"/>
      <c r="J67" s="44"/>
      <c r="K67" s="44"/>
      <c r="L67" s="44"/>
      <c r="M67" s="44"/>
      <c r="N67" s="188"/>
      <c r="O67" s="188"/>
      <c r="P67" s="188"/>
      <c r="Q67" s="188"/>
      <c r="R67" s="188"/>
    </row>
    <row r="68" spans="1:20" s="3" customFormat="1" ht="27" customHeight="1" thickBot="1" x14ac:dyDescent="0.3">
      <c r="A68" s="98" t="str">
        <f>KRITERIENBOGEN!A65</f>
        <v>7d</v>
      </c>
      <c r="B68" s="44"/>
      <c r="C68" s="44"/>
      <c r="D68" s="44"/>
      <c r="E68" s="44"/>
      <c r="F68" s="44"/>
      <c r="G68" s="44"/>
      <c r="H68" s="44"/>
      <c r="I68" s="44"/>
      <c r="J68" s="44"/>
      <c r="K68" s="44"/>
      <c r="L68" s="44"/>
      <c r="M68" s="44"/>
      <c r="N68" s="188"/>
      <c r="O68" s="188"/>
      <c r="P68" s="188"/>
      <c r="Q68" s="188"/>
      <c r="R68" s="188"/>
    </row>
    <row r="69" spans="1:20" s="3" customFormat="1" ht="27" customHeight="1" thickBot="1" x14ac:dyDescent="0.3">
      <c r="A69" s="98" t="str">
        <f>KRITERIENBOGEN!A66</f>
        <v>7e</v>
      </c>
      <c r="B69" s="44"/>
      <c r="C69" s="44"/>
      <c r="D69" s="44"/>
      <c r="E69" s="44"/>
      <c r="F69" s="44"/>
      <c r="G69" s="44"/>
      <c r="H69" s="44"/>
      <c r="I69" s="44"/>
      <c r="J69" s="44"/>
      <c r="K69" s="44"/>
      <c r="L69" s="44"/>
      <c r="M69" s="44"/>
      <c r="N69" s="188"/>
      <c r="O69" s="188"/>
      <c r="P69" s="188"/>
      <c r="Q69" s="188"/>
      <c r="R69" s="188"/>
    </row>
    <row r="70" spans="1:20" s="3" customFormat="1" ht="11.1" customHeight="1" x14ac:dyDescent="0.25">
      <c r="A70" s="60"/>
      <c r="B70" s="100"/>
      <c r="C70" s="100"/>
      <c r="D70" s="100"/>
      <c r="E70" s="100"/>
      <c r="F70" s="100"/>
      <c r="G70" s="100"/>
      <c r="H70" s="100"/>
      <c r="I70" s="100"/>
      <c r="J70" s="100"/>
      <c r="K70" s="100"/>
      <c r="L70" s="100"/>
      <c r="M70" s="100"/>
      <c r="N70" s="101"/>
      <c r="O70" s="101"/>
      <c r="P70" s="101"/>
      <c r="Q70" s="101"/>
      <c r="R70" s="101"/>
    </row>
    <row r="71" spans="1:20" s="45" customFormat="1" ht="20.100000000000001" customHeight="1" x14ac:dyDescent="0.25">
      <c r="A71" s="189" t="str">
        <f>KRITERIENBOGEN!A68</f>
        <v>Eignung der Technologien</v>
      </c>
      <c r="B71" s="190"/>
      <c r="C71" s="190"/>
      <c r="D71" s="190"/>
      <c r="E71" s="190"/>
      <c r="F71" s="190"/>
      <c r="G71" s="190"/>
      <c r="H71" s="190"/>
      <c r="I71" s="190"/>
      <c r="J71" s="190"/>
      <c r="K71" s="190"/>
      <c r="L71" s="190"/>
      <c r="M71" s="190"/>
      <c r="N71" s="191" t="str">
        <f>KRITERIENBOGEN!N68</f>
        <v>im Hinblick auf eine nachhaltige Zielerreichung</v>
      </c>
      <c r="O71" s="192"/>
      <c r="P71" s="192"/>
      <c r="Q71" s="192"/>
      <c r="R71" s="193"/>
      <c r="T71" s="3"/>
    </row>
    <row r="72" spans="1:20" s="38" customFormat="1" ht="15.75" customHeight="1" x14ac:dyDescent="0.2">
      <c r="A72" s="196" t="s">
        <v>71</v>
      </c>
      <c r="B72" s="197"/>
      <c r="C72" s="197"/>
      <c r="D72" s="197"/>
      <c r="E72" s="197"/>
      <c r="F72" s="197"/>
      <c r="G72" s="197"/>
      <c r="H72" s="197"/>
      <c r="I72" s="197"/>
      <c r="J72" s="197"/>
      <c r="K72" s="197"/>
      <c r="L72" s="197"/>
      <c r="M72" s="197"/>
      <c r="N72" s="47"/>
      <c r="O72" s="47"/>
      <c r="P72" s="47"/>
      <c r="Q72" s="47"/>
      <c r="R72" s="58"/>
      <c r="S72" s="51"/>
      <c r="T72" s="3"/>
    </row>
    <row r="73" spans="1:20" s="3" customFormat="1" ht="15.75" customHeight="1" thickBot="1" x14ac:dyDescent="0.25">
      <c r="A73" s="59" t="s">
        <v>8</v>
      </c>
      <c r="B73" s="99" t="str">
        <f>IF(B64="","",B64)</f>
        <v>A</v>
      </c>
      <c r="C73" s="99" t="str">
        <f t="shared" ref="C73:M73" si="6">IF(C64="","",C64)</f>
        <v>B</v>
      </c>
      <c r="D73" s="99" t="str">
        <f t="shared" si="6"/>
        <v>C</v>
      </c>
      <c r="E73" s="99" t="str">
        <f t="shared" si="6"/>
        <v>D</v>
      </c>
      <c r="F73" s="99" t="str">
        <f t="shared" si="6"/>
        <v>E</v>
      </c>
      <c r="G73" s="99" t="str">
        <f t="shared" si="6"/>
        <v>F</v>
      </c>
      <c r="H73" s="99" t="str">
        <f t="shared" si="6"/>
        <v>G</v>
      </c>
      <c r="I73" s="99" t="str">
        <f t="shared" si="6"/>
        <v>H</v>
      </c>
      <c r="J73" s="99" t="str">
        <f t="shared" si="6"/>
        <v>I</v>
      </c>
      <c r="K73" s="99" t="str">
        <f t="shared" si="6"/>
        <v>J</v>
      </c>
      <c r="L73" s="99" t="str">
        <f t="shared" si="6"/>
        <v>K</v>
      </c>
      <c r="M73" s="99" t="str">
        <f t="shared" si="6"/>
        <v>L</v>
      </c>
      <c r="N73" s="195" t="s">
        <v>69</v>
      </c>
      <c r="O73" s="195"/>
      <c r="P73" s="195"/>
      <c r="Q73" s="195"/>
      <c r="R73" s="195"/>
    </row>
    <row r="74" spans="1:20" s="3" customFormat="1" ht="27" customHeight="1" thickBot="1" x14ac:dyDescent="0.3">
      <c r="A74" s="98" t="str">
        <f>KRITERIENBOGEN!A70</f>
        <v>8a</v>
      </c>
      <c r="B74" s="44"/>
      <c r="C74" s="44"/>
      <c r="D74" s="44"/>
      <c r="E74" s="44"/>
      <c r="F74" s="44"/>
      <c r="G74" s="44"/>
      <c r="H74" s="44"/>
      <c r="I74" s="44"/>
      <c r="J74" s="44"/>
      <c r="K74" s="44"/>
      <c r="L74" s="44"/>
      <c r="M74" s="44"/>
      <c r="N74" s="188"/>
      <c r="O74" s="188"/>
      <c r="P74" s="188"/>
      <c r="Q74" s="188"/>
      <c r="R74" s="188"/>
    </row>
    <row r="75" spans="1:20" s="3" customFormat="1" ht="27" customHeight="1" thickBot="1" x14ac:dyDescent="0.3">
      <c r="A75" s="98" t="str">
        <f>KRITERIENBOGEN!A71</f>
        <v>8b</v>
      </c>
      <c r="B75" s="44"/>
      <c r="C75" s="44"/>
      <c r="D75" s="44"/>
      <c r="E75" s="44"/>
      <c r="F75" s="44"/>
      <c r="G75" s="44"/>
      <c r="H75" s="44"/>
      <c r="I75" s="44"/>
      <c r="J75" s="44"/>
      <c r="K75" s="44"/>
      <c r="L75" s="44"/>
      <c r="M75" s="44"/>
      <c r="N75" s="188"/>
      <c r="O75" s="188"/>
      <c r="P75" s="188"/>
      <c r="Q75" s="188"/>
      <c r="R75" s="188"/>
    </row>
    <row r="76" spans="1:20" s="3" customFormat="1" ht="27" customHeight="1" thickBot="1" x14ac:dyDescent="0.3">
      <c r="A76" s="98" t="str">
        <f>KRITERIENBOGEN!A72</f>
        <v>8c</v>
      </c>
      <c r="B76" s="44"/>
      <c r="C76" s="44"/>
      <c r="D76" s="44"/>
      <c r="E76" s="44"/>
      <c r="F76" s="44"/>
      <c r="G76" s="44"/>
      <c r="H76" s="44"/>
      <c r="I76" s="44"/>
      <c r="J76" s="44"/>
      <c r="K76" s="44"/>
      <c r="L76" s="44"/>
      <c r="M76" s="44"/>
      <c r="N76" s="188"/>
      <c r="O76" s="188"/>
      <c r="P76" s="188"/>
      <c r="Q76" s="188"/>
      <c r="R76" s="188"/>
    </row>
    <row r="77" spans="1:20" s="3" customFormat="1" ht="27" customHeight="1" thickBot="1" x14ac:dyDescent="0.3">
      <c r="A77" s="98" t="str">
        <f>KRITERIENBOGEN!A73</f>
        <v>8d</v>
      </c>
      <c r="B77" s="44"/>
      <c r="C77" s="44"/>
      <c r="D77" s="44"/>
      <c r="E77" s="44"/>
      <c r="F77" s="44"/>
      <c r="G77" s="44"/>
      <c r="H77" s="44"/>
      <c r="I77" s="44"/>
      <c r="J77" s="44"/>
      <c r="K77" s="44"/>
      <c r="L77" s="44"/>
      <c r="M77" s="44"/>
      <c r="N77" s="188"/>
      <c r="O77" s="188"/>
      <c r="P77" s="188"/>
      <c r="Q77" s="188"/>
      <c r="R77" s="188"/>
    </row>
    <row r="78" spans="1:20" s="3" customFormat="1" ht="27" customHeight="1" thickBot="1" x14ac:dyDescent="0.3">
      <c r="A78" s="98" t="str">
        <f>KRITERIENBOGEN!A74</f>
        <v>8e</v>
      </c>
      <c r="B78" s="44"/>
      <c r="C78" s="44"/>
      <c r="D78" s="44"/>
      <c r="E78" s="44"/>
      <c r="F78" s="44"/>
      <c r="G78" s="44"/>
      <c r="H78" s="44"/>
      <c r="I78" s="44"/>
      <c r="J78" s="44"/>
      <c r="K78" s="44"/>
      <c r="L78" s="44"/>
      <c r="M78" s="44"/>
      <c r="N78" s="188"/>
      <c r="O78" s="188"/>
      <c r="P78" s="188"/>
      <c r="Q78" s="188"/>
      <c r="R78" s="188"/>
    </row>
    <row r="79" spans="1:20" s="3" customFormat="1" ht="11.1" customHeight="1" x14ac:dyDescent="0.25">
      <c r="A79" s="60"/>
      <c r="B79" s="100"/>
      <c r="C79" s="100"/>
      <c r="D79" s="100"/>
      <c r="E79" s="100"/>
      <c r="F79" s="100"/>
      <c r="G79" s="100"/>
      <c r="H79" s="100"/>
      <c r="I79" s="100"/>
      <c r="J79" s="100"/>
      <c r="K79" s="100"/>
      <c r="L79" s="100"/>
      <c r="M79" s="100"/>
      <c r="N79" s="101"/>
      <c r="O79" s="101"/>
      <c r="P79" s="101"/>
      <c r="Q79" s="101"/>
      <c r="R79" s="101"/>
    </row>
    <row r="80" spans="1:20" s="45" customFormat="1" ht="20.100000000000001" customHeight="1" x14ac:dyDescent="0.25">
      <c r="A80" s="189" t="str">
        <f>KRITERIENBOGEN!A76</f>
        <v>Ambitionslevel der Lösung</v>
      </c>
      <c r="B80" s="190"/>
      <c r="C80" s="190"/>
      <c r="D80" s="190"/>
      <c r="E80" s="190"/>
      <c r="F80" s="190"/>
      <c r="G80" s="190"/>
      <c r="H80" s="190"/>
      <c r="I80" s="190"/>
      <c r="J80" s="190"/>
      <c r="K80" s="190"/>
      <c r="L80" s="190"/>
      <c r="M80" s="190"/>
      <c r="N80" s="191" t="str">
        <f>KRITERIENBOGEN!N76</f>
        <v>in Relation zu notwendigen bzw. bisher üblichen Zielsetzungen</v>
      </c>
      <c r="O80" s="192"/>
      <c r="P80" s="192"/>
      <c r="Q80" s="192"/>
      <c r="R80" s="193"/>
      <c r="T80" s="3"/>
    </row>
    <row r="81" spans="1:20" s="38" customFormat="1" ht="15.75" customHeight="1" x14ac:dyDescent="0.2">
      <c r="A81" s="196" t="s">
        <v>71</v>
      </c>
      <c r="B81" s="197"/>
      <c r="C81" s="197"/>
      <c r="D81" s="197"/>
      <c r="E81" s="197"/>
      <c r="F81" s="197"/>
      <c r="G81" s="197"/>
      <c r="H81" s="197"/>
      <c r="I81" s="197"/>
      <c r="J81" s="197"/>
      <c r="K81" s="197"/>
      <c r="L81" s="197"/>
      <c r="M81" s="197"/>
      <c r="N81" s="47"/>
      <c r="O81" s="47"/>
      <c r="P81" s="47"/>
      <c r="Q81" s="47"/>
      <c r="R81" s="58"/>
      <c r="S81" s="51"/>
      <c r="T81" s="3"/>
    </row>
    <row r="82" spans="1:20" s="3" customFormat="1" ht="15.75" customHeight="1" thickBot="1" x14ac:dyDescent="0.25">
      <c r="A82" s="59" t="s">
        <v>8</v>
      </c>
      <c r="B82" s="99" t="str">
        <f>IF(B73="","",B73)</f>
        <v>A</v>
      </c>
      <c r="C82" s="99" t="str">
        <f t="shared" ref="C82:M82" si="7">IF(C73="","",C73)</f>
        <v>B</v>
      </c>
      <c r="D82" s="99" t="str">
        <f t="shared" si="7"/>
        <v>C</v>
      </c>
      <c r="E82" s="99" t="str">
        <f t="shared" si="7"/>
        <v>D</v>
      </c>
      <c r="F82" s="99" t="str">
        <f t="shared" si="7"/>
        <v>E</v>
      </c>
      <c r="G82" s="99" t="str">
        <f t="shared" si="7"/>
        <v>F</v>
      </c>
      <c r="H82" s="99" t="str">
        <f t="shared" si="7"/>
        <v>G</v>
      </c>
      <c r="I82" s="99" t="str">
        <f t="shared" si="7"/>
        <v>H</v>
      </c>
      <c r="J82" s="99" t="str">
        <f t="shared" si="7"/>
        <v>I</v>
      </c>
      <c r="K82" s="99" t="str">
        <f t="shared" si="7"/>
        <v>J</v>
      </c>
      <c r="L82" s="99" t="str">
        <f t="shared" si="7"/>
        <v>K</v>
      </c>
      <c r="M82" s="99" t="str">
        <f t="shared" si="7"/>
        <v>L</v>
      </c>
      <c r="N82" s="195" t="s">
        <v>69</v>
      </c>
      <c r="O82" s="195"/>
      <c r="P82" s="195"/>
      <c r="Q82" s="195"/>
      <c r="R82" s="195"/>
    </row>
    <row r="83" spans="1:20" s="3" customFormat="1" ht="27" customHeight="1" thickBot="1" x14ac:dyDescent="0.3">
      <c r="A83" s="98" t="str">
        <f>KRITERIENBOGEN!A78</f>
        <v>9a</v>
      </c>
      <c r="B83" s="44"/>
      <c r="C83" s="44"/>
      <c r="D83" s="44"/>
      <c r="E83" s="44"/>
      <c r="F83" s="44"/>
      <c r="G83" s="44"/>
      <c r="H83" s="44"/>
      <c r="I83" s="44"/>
      <c r="J83" s="44"/>
      <c r="K83" s="44"/>
      <c r="L83" s="44"/>
      <c r="M83" s="44"/>
      <c r="N83" s="188"/>
      <c r="O83" s="188"/>
      <c r="P83" s="188"/>
      <c r="Q83" s="188"/>
      <c r="R83" s="188"/>
    </row>
    <row r="84" spans="1:20" s="3" customFormat="1" ht="27" customHeight="1" thickBot="1" x14ac:dyDescent="0.3">
      <c r="A84" s="98" t="str">
        <f>KRITERIENBOGEN!A79</f>
        <v>9b</v>
      </c>
      <c r="B84" s="44"/>
      <c r="C84" s="44"/>
      <c r="D84" s="44"/>
      <c r="E84" s="44"/>
      <c r="F84" s="44"/>
      <c r="G84" s="44"/>
      <c r="H84" s="44"/>
      <c r="I84" s="44"/>
      <c r="J84" s="44"/>
      <c r="K84" s="44"/>
      <c r="L84" s="44"/>
      <c r="M84" s="44"/>
      <c r="N84" s="188"/>
      <c r="O84" s="188"/>
      <c r="P84" s="188"/>
      <c r="Q84" s="188"/>
      <c r="R84" s="188"/>
    </row>
    <row r="85" spans="1:20" s="3" customFormat="1" ht="27" customHeight="1" thickBot="1" x14ac:dyDescent="0.3">
      <c r="A85" s="98" t="str">
        <f>KRITERIENBOGEN!A80</f>
        <v>9c</v>
      </c>
      <c r="B85" s="44"/>
      <c r="C85" s="44"/>
      <c r="D85" s="44"/>
      <c r="E85" s="44"/>
      <c r="F85" s="44"/>
      <c r="G85" s="44"/>
      <c r="H85" s="44"/>
      <c r="I85" s="44"/>
      <c r="J85" s="44"/>
      <c r="K85" s="44"/>
      <c r="L85" s="44"/>
      <c r="M85" s="44"/>
      <c r="N85" s="188"/>
      <c r="O85" s="188"/>
      <c r="P85" s="188"/>
      <c r="Q85" s="188"/>
      <c r="R85" s="188"/>
    </row>
    <row r="86" spans="1:20" s="3" customFormat="1" ht="27" customHeight="1" thickBot="1" x14ac:dyDescent="0.3">
      <c r="A86" s="98" t="str">
        <f>KRITERIENBOGEN!A81</f>
        <v>9d</v>
      </c>
      <c r="B86" s="44"/>
      <c r="C86" s="44"/>
      <c r="D86" s="44"/>
      <c r="E86" s="44"/>
      <c r="F86" s="44"/>
      <c r="G86" s="44"/>
      <c r="H86" s="44"/>
      <c r="I86" s="44"/>
      <c r="J86" s="44"/>
      <c r="K86" s="44"/>
      <c r="L86" s="44"/>
      <c r="M86" s="44"/>
      <c r="N86" s="188"/>
      <c r="O86" s="188"/>
      <c r="P86" s="188"/>
      <c r="Q86" s="188"/>
      <c r="R86" s="188"/>
    </row>
    <row r="87" spans="1:20" s="3" customFormat="1" ht="27" customHeight="1" thickBot="1" x14ac:dyDescent="0.3">
      <c r="A87" s="98" t="str">
        <f>KRITERIENBOGEN!A82</f>
        <v>9e</v>
      </c>
      <c r="B87" s="44"/>
      <c r="C87" s="44"/>
      <c r="D87" s="44"/>
      <c r="E87" s="44"/>
      <c r="F87" s="44"/>
      <c r="G87" s="44"/>
      <c r="H87" s="44"/>
      <c r="I87" s="44"/>
      <c r="J87" s="44"/>
      <c r="K87" s="44"/>
      <c r="L87" s="44"/>
      <c r="M87" s="44"/>
      <c r="N87" s="188"/>
      <c r="O87" s="188"/>
      <c r="P87" s="188"/>
      <c r="Q87" s="188"/>
      <c r="R87" s="188"/>
    </row>
    <row r="88" spans="1:20" s="3" customFormat="1" ht="11.1" customHeight="1" x14ac:dyDescent="0.25">
      <c r="A88" s="60"/>
      <c r="B88" s="100"/>
      <c r="C88" s="100"/>
      <c r="D88" s="100"/>
      <c r="E88" s="100"/>
      <c r="F88" s="100"/>
      <c r="G88" s="100"/>
      <c r="H88" s="100"/>
      <c r="I88" s="100"/>
      <c r="J88" s="100"/>
      <c r="K88" s="100"/>
      <c r="L88" s="100"/>
      <c r="M88" s="100"/>
      <c r="N88" s="101"/>
      <c r="O88" s="101"/>
      <c r="P88" s="101"/>
      <c r="Q88" s="101"/>
      <c r="R88" s="101"/>
    </row>
    <row r="89" spans="1:20" s="45" customFormat="1" ht="20.100000000000001" customHeight="1" x14ac:dyDescent="0.25">
      <c r="A89" s="189" t="str">
        <f>KRITERIENBOGEN!A84</f>
        <v>Materialökologie und Ressourceneffizienz</v>
      </c>
      <c r="B89" s="190"/>
      <c r="C89" s="190"/>
      <c r="D89" s="190"/>
      <c r="E89" s="190"/>
      <c r="F89" s="190"/>
      <c r="G89" s="190"/>
      <c r="H89" s="190"/>
      <c r="I89" s="190"/>
      <c r="J89" s="190"/>
      <c r="K89" s="190"/>
      <c r="L89" s="190"/>
      <c r="M89" s="190"/>
      <c r="N89" s="191" t="str">
        <f>KRITERIENBOGEN!N84</f>
        <v>im Vergleich zu einer marktüblichen Lösung</v>
      </c>
      <c r="O89" s="192"/>
      <c r="P89" s="192"/>
      <c r="Q89" s="192"/>
      <c r="R89" s="193"/>
      <c r="T89" s="3"/>
    </row>
    <row r="90" spans="1:20" s="38" customFormat="1" ht="15.75" customHeight="1" x14ac:dyDescent="0.2">
      <c r="A90" s="196" t="s">
        <v>71</v>
      </c>
      <c r="B90" s="197"/>
      <c r="C90" s="197"/>
      <c r="D90" s="197"/>
      <c r="E90" s="197"/>
      <c r="F90" s="197"/>
      <c r="G90" s="197"/>
      <c r="H90" s="197"/>
      <c r="I90" s="197"/>
      <c r="J90" s="197"/>
      <c r="K90" s="197"/>
      <c r="L90" s="197"/>
      <c r="M90" s="197"/>
      <c r="N90" s="47"/>
      <c r="O90" s="47"/>
      <c r="P90" s="47"/>
      <c r="Q90" s="47"/>
      <c r="R90" s="58"/>
      <c r="S90" s="51"/>
      <c r="T90" s="3"/>
    </row>
    <row r="91" spans="1:20" s="3" customFormat="1" ht="15.75" customHeight="1" thickBot="1" x14ac:dyDescent="0.25">
      <c r="A91" s="59" t="s">
        <v>8</v>
      </c>
      <c r="B91" s="99" t="str">
        <f>IF(B82="","",B82)</f>
        <v>A</v>
      </c>
      <c r="C91" s="99" t="str">
        <f t="shared" ref="C91:M91" si="8">IF(C82="","",C82)</f>
        <v>B</v>
      </c>
      <c r="D91" s="99" t="str">
        <f t="shared" si="8"/>
        <v>C</v>
      </c>
      <c r="E91" s="99" t="str">
        <f>IF(E82="","",E82)</f>
        <v>D</v>
      </c>
      <c r="F91" s="99" t="str">
        <f t="shared" si="8"/>
        <v>E</v>
      </c>
      <c r="G91" s="99" t="str">
        <f t="shared" si="8"/>
        <v>F</v>
      </c>
      <c r="H91" s="99" t="str">
        <f t="shared" si="8"/>
        <v>G</v>
      </c>
      <c r="I91" s="99" t="str">
        <f t="shared" si="8"/>
        <v>H</v>
      </c>
      <c r="J91" s="99" t="str">
        <f t="shared" si="8"/>
        <v>I</v>
      </c>
      <c r="K91" s="99" t="str">
        <f t="shared" si="8"/>
        <v>J</v>
      </c>
      <c r="L91" s="99" t="str">
        <f t="shared" si="8"/>
        <v>K</v>
      </c>
      <c r="M91" s="99" t="str">
        <f t="shared" si="8"/>
        <v>L</v>
      </c>
      <c r="N91" s="195" t="s">
        <v>69</v>
      </c>
      <c r="O91" s="195"/>
      <c r="P91" s="195"/>
      <c r="Q91" s="195"/>
      <c r="R91" s="195"/>
    </row>
    <row r="92" spans="1:20" s="3" customFormat="1" ht="27" customHeight="1" thickBot="1" x14ac:dyDescent="0.3">
      <c r="A92" s="98" t="str">
        <f>KRITERIENBOGEN!A86</f>
        <v>10a</v>
      </c>
      <c r="B92" s="44"/>
      <c r="C92" s="44"/>
      <c r="D92" s="44"/>
      <c r="E92" s="44"/>
      <c r="F92" s="44"/>
      <c r="G92" s="44"/>
      <c r="H92" s="44"/>
      <c r="I92" s="44"/>
      <c r="J92" s="44"/>
      <c r="K92" s="44"/>
      <c r="L92" s="44"/>
      <c r="M92" s="44"/>
      <c r="N92" s="188"/>
      <c r="O92" s="188"/>
      <c r="P92" s="188"/>
      <c r="Q92" s="188"/>
      <c r="R92" s="188"/>
    </row>
    <row r="93" spans="1:20" s="3" customFormat="1" ht="27" customHeight="1" thickBot="1" x14ac:dyDescent="0.3">
      <c r="A93" s="98" t="str">
        <f>KRITERIENBOGEN!A87</f>
        <v>10b</v>
      </c>
      <c r="B93" s="44"/>
      <c r="C93" s="44"/>
      <c r="D93" s="44"/>
      <c r="E93" s="44"/>
      <c r="F93" s="44"/>
      <c r="G93" s="44"/>
      <c r="H93" s="44"/>
      <c r="I93" s="44"/>
      <c r="J93" s="44"/>
      <c r="K93" s="44"/>
      <c r="L93" s="44"/>
      <c r="M93" s="44"/>
      <c r="N93" s="188"/>
      <c r="O93" s="188"/>
      <c r="P93" s="188"/>
      <c r="Q93" s="188"/>
      <c r="R93" s="188"/>
    </row>
    <row r="94" spans="1:20" s="3" customFormat="1" ht="27" customHeight="1" thickBot="1" x14ac:dyDescent="0.3">
      <c r="A94" s="98" t="str">
        <f>KRITERIENBOGEN!A88</f>
        <v>10c</v>
      </c>
      <c r="B94" s="44"/>
      <c r="C94" s="44"/>
      <c r="D94" s="44"/>
      <c r="E94" s="44"/>
      <c r="F94" s="44"/>
      <c r="G94" s="44"/>
      <c r="H94" s="44"/>
      <c r="I94" s="44"/>
      <c r="J94" s="44"/>
      <c r="K94" s="44"/>
      <c r="L94" s="44"/>
      <c r="M94" s="44"/>
      <c r="N94" s="188"/>
      <c r="O94" s="188"/>
      <c r="P94" s="188"/>
      <c r="Q94" s="188"/>
      <c r="R94" s="188"/>
    </row>
    <row r="95" spans="1:20" s="3" customFormat="1" ht="27" customHeight="1" thickBot="1" x14ac:dyDescent="0.3">
      <c r="A95" s="98" t="str">
        <f>KRITERIENBOGEN!A89</f>
        <v>10d</v>
      </c>
      <c r="B95" s="44"/>
      <c r="C95" s="44"/>
      <c r="D95" s="44"/>
      <c r="E95" s="44"/>
      <c r="F95" s="44"/>
      <c r="G95" s="44"/>
      <c r="H95" s="44"/>
      <c r="I95" s="44"/>
      <c r="J95" s="44"/>
      <c r="K95" s="44"/>
      <c r="L95" s="44"/>
      <c r="M95" s="44"/>
      <c r="N95" s="188"/>
      <c r="O95" s="188"/>
      <c r="P95" s="188"/>
      <c r="Q95" s="188"/>
      <c r="R95" s="188"/>
    </row>
    <row r="96" spans="1:20" ht="27" customHeight="1" thickBot="1" x14ac:dyDescent="0.3">
      <c r="A96" s="98" t="str">
        <f>KRITERIENBOGEN!A90</f>
        <v>10e</v>
      </c>
      <c r="B96" s="44"/>
      <c r="C96" s="44"/>
      <c r="D96" s="44"/>
      <c r="E96" s="44"/>
      <c r="F96" s="44"/>
      <c r="G96" s="44"/>
      <c r="H96" s="44"/>
      <c r="I96" s="44"/>
      <c r="J96" s="44"/>
      <c r="K96" s="44"/>
      <c r="L96" s="44"/>
      <c r="M96" s="44"/>
      <c r="N96" s="188"/>
      <c r="O96" s="188"/>
      <c r="P96" s="188"/>
      <c r="Q96" s="188"/>
      <c r="R96" s="188"/>
    </row>
  </sheetData>
  <sheetProtection sheet="1" objects="1" scenarios="1"/>
  <dataConsolidate/>
  <mergeCells count="95">
    <mergeCell ref="N93:R93"/>
    <mergeCell ref="N94:R94"/>
    <mergeCell ref="N95:R95"/>
    <mergeCell ref="N96:R96"/>
    <mergeCell ref="N82:R82"/>
    <mergeCell ref="N83:R83"/>
    <mergeCell ref="N84:R84"/>
    <mergeCell ref="N85:R85"/>
    <mergeCell ref="N86:R86"/>
    <mergeCell ref="N87:R87"/>
    <mergeCell ref="A63:M63"/>
    <mergeCell ref="N64:R64"/>
    <mergeCell ref="A90:M90"/>
    <mergeCell ref="N91:R91"/>
    <mergeCell ref="N92:R92"/>
    <mergeCell ref="N69:R69"/>
    <mergeCell ref="A72:M72"/>
    <mergeCell ref="N73:R73"/>
    <mergeCell ref="N74:R74"/>
    <mergeCell ref="N75:R75"/>
    <mergeCell ref="N76:R76"/>
    <mergeCell ref="N77:R77"/>
    <mergeCell ref="N78:R78"/>
    <mergeCell ref="A81:M81"/>
    <mergeCell ref="N68:R68"/>
    <mergeCell ref="N65:R65"/>
    <mergeCell ref="N46:R46"/>
    <mergeCell ref="A54:M54"/>
    <mergeCell ref="N55:R55"/>
    <mergeCell ref="N56:R56"/>
    <mergeCell ref="N57:R57"/>
    <mergeCell ref="N51:R51"/>
    <mergeCell ref="N39:R39"/>
    <mergeCell ref="N40:R40"/>
    <mergeCell ref="N41:R41"/>
    <mergeCell ref="N42:R42"/>
    <mergeCell ref="A45:M45"/>
    <mergeCell ref="E1:R1"/>
    <mergeCell ref="A1:D1"/>
    <mergeCell ref="A36:M36"/>
    <mergeCell ref="N37:R37"/>
    <mergeCell ref="N38:R38"/>
    <mergeCell ref="N24:R24"/>
    <mergeCell ref="A8:M8"/>
    <mergeCell ref="N8:R8"/>
    <mergeCell ref="A9:M9"/>
    <mergeCell ref="A18:M18"/>
    <mergeCell ref="N19:R19"/>
    <mergeCell ref="N20:R20"/>
    <mergeCell ref="N21:R21"/>
    <mergeCell ref="N22:R22"/>
    <mergeCell ref="N23:R23"/>
    <mergeCell ref="N15:R15"/>
    <mergeCell ref="A17:M17"/>
    <mergeCell ref="N17:R17"/>
    <mergeCell ref="N12:R12"/>
    <mergeCell ref="N13:R13"/>
    <mergeCell ref="N14:R14"/>
    <mergeCell ref="A27:M27"/>
    <mergeCell ref="P6:Q6"/>
    <mergeCell ref="N11:R11"/>
    <mergeCell ref="A89:M89"/>
    <mergeCell ref="N89:R89"/>
    <mergeCell ref="A80:M80"/>
    <mergeCell ref="N80:R80"/>
    <mergeCell ref="A71:M71"/>
    <mergeCell ref="N71:R71"/>
    <mergeCell ref="A62:M62"/>
    <mergeCell ref="N62:R62"/>
    <mergeCell ref="A53:M53"/>
    <mergeCell ref="N53:R53"/>
    <mergeCell ref="A44:M44"/>
    <mergeCell ref="N44:R44"/>
    <mergeCell ref="N50:R50"/>
    <mergeCell ref="N66:R66"/>
    <mergeCell ref="N67:R67"/>
    <mergeCell ref="N58:R58"/>
    <mergeCell ref="N59:R59"/>
    <mergeCell ref="N60:R60"/>
    <mergeCell ref="A3:R3"/>
    <mergeCell ref="A4:R4"/>
    <mergeCell ref="N47:R47"/>
    <mergeCell ref="N48:R48"/>
    <mergeCell ref="N49:R49"/>
    <mergeCell ref="A35:M35"/>
    <mergeCell ref="N35:R35"/>
    <mergeCell ref="N10:R10"/>
    <mergeCell ref="N28:R28"/>
    <mergeCell ref="N29:R29"/>
    <mergeCell ref="N30:R30"/>
    <mergeCell ref="N31:R31"/>
    <mergeCell ref="N32:R32"/>
    <mergeCell ref="N33:R33"/>
    <mergeCell ref="A26:M26"/>
    <mergeCell ref="N26:R26"/>
  </mergeCells>
  <conditionalFormatting sqref="B11:R15 B20:R24 B29:R33 B38:R42 B47:R51 B56:R60 B65:R69 B74:R78 B83:R87 B92:R96">
    <cfRule type="expression" dxfId="1" priority="1">
      <formula>OR($A11="")</formula>
    </cfRule>
  </conditionalFormatting>
  <pageMargins left="0.70866141732283472" right="0.70866141732283472" top="0.98425196850393704" bottom="1.1811023622047245" header="0.31496062992125984" footer="0.31496062992125984"/>
  <pageSetup paperSize="9" scale="91" orientation="landscape" horizontalDpi="30066" verticalDpi="26478" r:id="rId1"/>
  <headerFooter alignWithMargins="0">
    <oddFooter>&amp;L&amp;"Arial,Standard"&amp;7&amp;F / &amp;A&amp;R&amp;"Arial,Standard"&amp;7Seite &amp;P von &amp;N</oddFooter>
  </headerFooter>
  <rowBreaks count="5" manualBreakCount="5">
    <brk id="6" max="17" man="1"/>
    <brk id="24" max="17" man="1"/>
    <brk id="42" max="17" man="1"/>
    <brk id="60" max="17" man="1"/>
    <brk id="78" max="17" man="1"/>
  </rowBreaks>
  <extLst>
    <ext xmlns:x14="http://schemas.microsoft.com/office/spreadsheetml/2009/9/main" uri="{CCE6A557-97BC-4b89-ADB6-D9C93CAAB3DF}">
      <x14:dataValidations xmlns:xm="http://schemas.microsoft.com/office/excel/2006/main" count="1">
        <x14:dataValidation type="whole" allowBlank="1" showInputMessage="1" showErrorMessage="1">
          <x14:formula1>
            <xm:f>KRITERIEN!$E$11</xm:f>
          </x14:formula1>
          <x14:formula2>
            <xm:f>KRITERIEN!$E$12</xm:f>
          </x14:formula2>
          <xm:sqref>B11:M16 B20:M25 B29:M34 B38:M43 B47:M52 B56:M61 B65:M70 B74:M79 B83:M88 B92:M96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E161"/>
  <sheetViews>
    <sheetView showGridLines="0" zoomScaleNormal="100" workbookViewId="0">
      <selection activeCell="H6" sqref="H6:R6"/>
    </sheetView>
  </sheetViews>
  <sheetFormatPr baseColWidth="10" defaultColWidth="10.7109375" defaultRowHeight="15" x14ac:dyDescent="0.25"/>
  <cols>
    <col min="1" max="1" width="5.7109375" style="3" customWidth="1"/>
    <col min="2" max="2" width="5.7109375" style="24" customWidth="1"/>
    <col min="3" max="16" width="5.7109375" style="3" customWidth="1"/>
    <col min="17" max="18" width="5.7109375" style="9" customWidth="1"/>
    <col min="19" max="19" width="5.7109375" style="92" customWidth="1"/>
    <col min="20" max="22" width="5.7109375" style="23" customWidth="1"/>
    <col min="23" max="265" width="10.7109375" style="3" bestFit="1" customWidth="1"/>
    <col min="266" max="16384" width="10.7109375" style="4"/>
  </cols>
  <sheetData>
    <row r="1" spans="1:265" s="3" customFormat="1" ht="9.9499999999999993" customHeight="1" x14ac:dyDescent="0.25">
      <c r="A1" s="139" t="s">
        <v>201</v>
      </c>
      <c r="B1" s="139"/>
      <c r="C1" s="139"/>
      <c r="D1" s="139"/>
      <c r="E1" s="198" t="s">
        <v>0</v>
      </c>
      <c r="F1" s="199"/>
      <c r="G1" s="199"/>
      <c r="H1" s="199"/>
      <c r="I1" s="199"/>
      <c r="J1" s="199"/>
      <c r="K1" s="199"/>
      <c r="L1" s="199"/>
      <c r="M1" s="199"/>
      <c r="N1" s="199"/>
      <c r="O1" s="199"/>
      <c r="P1" s="199"/>
      <c r="Q1" s="199"/>
      <c r="R1" s="199"/>
      <c r="S1" s="92"/>
      <c r="T1" s="23"/>
      <c r="U1" s="23"/>
      <c r="V1" s="23"/>
    </row>
    <row r="2" spans="1:265" ht="11.1" customHeight="1" x14ac:dyDescent="0.25">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
      <c r="IX2" s="4"/>
      <c r="IY2" s="4"/>
      <c r="IZ2" s="4"/>
      <c r="JA2" s="4"/>
      <c r="JB2" s="4"/>
      <c r="JC2" s="4"/>
      <c r="JD2" s="4"/>
      <c r="JE2" s="4"/>
    </row>
    <row r="3" spans="1:265" ht="15.75" customHeight="1" x14ac:dyDescent="0.25">
      <c r="A3" s="124" t="s">
        <v>174</v>
      </c>
      <c r="B3" s="124"/>
      <c r="C3" s="124"/>
      <c r="D3" s="124"/>
      <c r="E3" s="124"/>
      <c r="F3" s="124"/>
      <c r="G3" s="124"/>
      <c r="H3" s="124"/>
      <c r="I3" s="124"/>
      <c r="J3" s="124"/>
      <c r="K3" s="124"/>
      <c r="L3" s="124"/>
      <c r="M3" s="124"/>
      <c r="N3" s="124"/>
      <c r="O3" s="124"/>
      <c r="P3" s="124"/>
      <c r="Q3" s="124"/>
      <c r="R3" s="124"/>
      <c r="S3" s="3"/>
      <c r="T3" s="3"/>
      <c r="U3" s="3"/>
      <c r="V3" s="3"/>
      <c r="IW3" s="4"/>
      <c r="IX3" s="4"/>
      <c r="IY3" s="4"/>
      <c r="IZ3" s="4"/>
      <c r="JA3" s="4"/>
      <c r="JB3" s="4"/>
      <c r="JC3" s="4"/>
      <c r="JD3" s="4"/>
      <c r="JE3" s="4"/>
    </row>
    <row r="4" spans="1:265" ht="80.25" customHeight="1" x14ac:dyDescent="0.25">
      <c r="A4" s="110" t="s">
        <v>199</v>
      </c>
      <c r="B4" s="110"/>
      <c r="C4" s="110"/>
      <c r="D4" s="110"/>
      <c r="E4" s="110"/>
      <c r="F4" s="110"/>
      <c r="G4" s="110"/>
      <c r="H4" s="110"/>
      <c r="I4" s="110"/>
      <c r="J4" s="110"/>
      <c r="K4" s="110"/>
      <c r="L4" s="110"/>
      <c r="M4" s="110"/>
      <c r="N4" s="110"/>
      <c r="O4" s="110"/>
      <c r="P4" s="110"/>
      <c r="Q4" s="110"/>
      <c r="R4" s="110"/>
      <c r="S4" s="3"/>
      <c r="T4" s="3"/>
      <c r="U4" s="3"/>
      <c r="V4" s="3"/>
      <c r="IW4" s="4"/>
      <c r="IX4" s="4"/>
      <c r="IY4" s="4"/>
      <c r="IZ4" s="4"/>
      <c r="JA4" s="4"/>
      <c r="JB4" s="4"/>
      <c r="JC4" s="4"/>
      <c r="JD4" s="4"/>
      <c r="JE4" s="4"/>
    </row>
    <row r="5" spans="1:265" ht="24" customHeight="1" x14ac:dyDescent="0.25"/>
    <row r="6" spans="1:265" s="3" customFormat="1" ht="15.75" customHeight="1" x14ac:dyDescent="0.25">
      <c r="A6" s="94" t="s">
        <v>83</v>
      </c>
      <c r="B6" s="25"/>
      <c r="C6" s="95"/>
      <c r="D6" s="95"/>
      <c r="E6" s="95"/>
      <c r="F6" s="200" t="s">
        <v>89</v>
      </c>
      <c r="G6" s="185"/>
      <c r="H6" s="201" t="str">
        <f>IF(ANGEBOT!$A$9="","",ANGEBOT!$A$9)</f>
        <v/>
      </c>
      <c r="I6" s="202"/>
      <c r="J6" s="202"/>
      <c r="K6" s="202"/>
      <c r="L6" s="202"/>
      <c r="M6" s="202"/>
      <c r="N6" s="202"/>
      <c r="O6" s="202"/>
      <c r="P6" s="202"/>
      <c r="Q6" s="202"/>
      <c r="R6" s="203"/>
      <c r="S6" s="23"/>
      <c r="T6" s="23"/>
    </row>
    <row r="7" spans="1:265" s="3" customFormat="1" ht="11.1" customHeight="1" x14ac:dyDescent="0.25">
      <c r="B7" s="24"/>
      <c r="M7" s="28"/>
      <c r="N7" s="28"/>
      <c r="O7" s="28"/>
      <c r="P7" s="28"/>
      <c r="S7" s="92"/>
      <c r="T7" s="23"/>
      <c r="U7" s="23"/>
      <c r="V7" s="23"/>
    </row>
    <row r="8" spans="1:265" s="38" customFormat="1" ht="99.95" customHeight="1" thickBot="1" x14ac:dyDescent="0.25">
      <c r="A8" s="29" t="s">
        <v>8</v>
      </c>
      <c r="B8" s="30" t="s">
        <v>41</v>
      </c>
      <c r="C8" s="31" t="str">
        <f>JURY!$B$12</f>
        <v>AA</v>
      </c>
      <c r="D8" s="32" t="str">
        <f>JURY!$B$13</f>
        <v>BB</v>
      </c>
      <c r="E8" s="32" t="str">
        <f>JURY!$B$14</f>
        <v>CC</v>
      </c>
      <c r="F8" s="32" t="str">
        <f>JURY!$B$15</f>
        <v>DD</v>
      </c>
      <c r="G8" s="32" t="str">
        <f>JURY!$B$16</f>
        <v>EE</v>
      </c>
      <c r="H8" s="32" t="str">
        <f>JURY!$B$17</f>
        <v>FF</v>
      </c>
      <c r="I8" s="32" t="str">
        <f>JURY!$B$18</f>
        <v>GG</v>
      </c>
      <c r="J8" s="32" t="str">
        <f>JURY!$B$19</f>
        <v>HH</v>
      </c>
      <c r="K8" s="32" t="str">
        <f>JURY!$B$20</f>
        <v>II</v>
      </c>
      <c r="L8" s="32" t="str">
        <f>JURY!$B$21</f>
        <v>JJ</v>
      </c>
      <c r="M8" s="33" t="s">
        <v>40</v>
      </c>
      <c r="N8" s="33" t="s">
        <v>84</v>
      </c>
      <c r="O8" s="34" t="s">
        <v>37</v>
      </c>
      <c r="P8" s="34" t="s">
        <v>38</v>
      </c>
      <c r="Q8" s="34" t="s">
        <v>39</v>
      </c>
      <c r="R8" s="33" t="s">
        <v>42</v>
      </c>
      <c r="S8" s="35"/>
      <c r="T8" s="36" t="s">
        <v>85</v>
      </c>
      <c r="U8" s="36" t="s">
        <v>91</v>
      </c>
      <c r="V8" s="36" t="s">
        <v>86</v>
      </c>
      <c r="W8" s="37"/>
      <c r="X8" s="37"/>
    </row>
    <row r="9" spans="1:265" s="3" customFormat="1" ht="27" customHeight="1" thickBot="1" x14ac:dyDescent="0.3">
      <c r="A9" s="105" t="str">
        <f>KRITERIEN!A19</f>
        <v>1a</v>
      </c>
      <c r="B9" s="106" t="str">
        <f>KRITERIENBOGEN!O14</f>
        <v/>
      </c>
      <c r="C9" s="44"/>
      <c r="D9" s="44"/>
      <c r="E9" s="44"/>
      <c r="F9" s="44"/>
      <c r="G9" s="44"/>
      <c r="H9" s="44"/>
      <c r="I9" s="44"/>
      <c r="J9" s="44"/>
      <c r="K9" s="44"/>
      <c r="L9" s="44"/>
      <c r="M9" s="39" t="str">
        <f>IF(C9="","",AVERAGE(C9:L9))</f>
        <v/>
      </c>
      <c r="N9" s="40" t="str">
        <f>IF(E9="","",STDEV(C9:L9))</f>
        <v/>
      </c>
      <c r="O9" s="41" t="str">
        <f>IF(E9="","",MIN(C9:L9))</f>
        <v/>
      </c>
      <c r="P9" s="41" t="str">
        <f>IF(E9="","",MEDIAN(C9:L9))</f>
        <v/>
      </c>
      <c r="Q9" s="41" t="str">
        <f>IF(E9="","",MAX(C9:L9))</f>
        <v/>
      </c>
      <c r="R9" s="42" t="str">
        <f>IF(M9="","",M9*B9)</f>
        <v/>
      </c>
      <c r="S9" s="92"/>
      <c r="T9" s="43" t="str">
        <f>IF(N9="","",M9-N9)</f>
        <v/>
      </c>
      <c r="U9" s="43" t="str">
        <f>IF(N9="","",N9*2)</f>
        <v/>
      </c>
      <c r="V9" s="43" t="str">
        <f>IF(N9="","",M9+N9)</f>
        <v/>
      </c>
    </row>
    <row r="10" spans="1:265" s="3" customFormat="1" ht="27" customHeight="1" thickBot="1" x14ac:dyDescent="0.3">
      <c r="A10" s="105" t="str">
        <f>KRITERIEN!A20</f>
        <v>1b</v>
      </c>
      <c r="B10" s="106" t="str">
        <f>KRITERIENBOGEN!O15</f>
        <v/>
      </c>
      <c r="C10" s="44"/>
      <c r="D10" s="44"/>
      <c r="E10" s="44"/>
      <c r="F10" s="44"/>
      <c r="G10" s="44"/>
      <c r="H10" s="44"/>
      <c r="I10" s="44"/>
      <c r="J10" s="44"/>
      <c r="K10" s="44"/>
      <c r="L10" s="44"/>
      <c r="M10" s="39" t="str">
        <f t="shared" ref="M10:M58" si="0">IF(C10="","",AVERAGE(C10:L10))</f>
        <v/>
      </c>
      <c r="N10" s="40" t="str">
        <f t="shared" ref="N10:N58" si="1">IF(E10="","",STDEV(C10:L10))</f>
        <v/>
      </c>
      <c r="O10" s="41" t="str">
        <f t="shared" ref="O10:O58" si="2">IF(E10="","",MIN(C10:L10))</f>
        <v/>
      </c>
      <c r="P10" s="41" t="str">
        <f t="shared" ref="P10:P58" si="3">IF(E10="","",MEDIAN(C10:L10))</f>
        <v/>
      </c>
      <c r="Q10" s="41" t="str">
        <f t="shared" ref="Q10:Q58" si="4">IF(E10="","",MAX(C10:L10))</f>
        <v/>
      </c>
      <c r="R10" s="42" t="str">
        <f t="shared" ref="R10:R58" si="5">IF(M10="","",M10*B10)</f>
        <v/>
      </c>
      <c r="S10" s="92"/>
      <c r="T10" s="43" t="str">
        <f t="shared" ref="T10:T58" si="6">IF(N10="","",M10-N10)</f>
        <v/>
      </c>
      <c r="U10" s="43" t="str">
        <f t="shared" ref="U10:U58" si="7">IF(N10="","",N10*2)</f>
        <v/>
      </c>
      <c r="V10" s="43" t="str">
        <f t="shared" ref="V10:V58" si="8">IF(N10="","",M10+N10)</f>
        <v/>
      </c>
    </row>
    <row r="11" spans="1:265" s="3" customFormat="1" ht="27" customHeight="1" thickBot="1" x14ac:dyDescent="0.3">
      <c r="A11" s="105" t="str">
        <f>KRITERIEN!A21</f>
        <v>1c</v>
      </c>
      <c r="B11" s="106" t="str">
        <f>KRITERIENBOGEN!O16</f>
        <v/>
      </c>
      <c r="C11" s="44"/>
      <c r="D11" s="44"/>
      <c r="E11" s="44"/>
      <c r="F11" s="44"/>
      <c r="G11" s="44"/>
      <c r="H11" s="44"/>
      <c r="I11" s="44"/>
      <c r="J11" s="44"/>
      <c r="K11" s="44"/>
      <c r="L11" s="44"/>
      <c r="M11" s="39" t="str">
        <f t="shared" si="0"/>
        <v/>
      </c>
      <c r="N11" s="40" t="str">
        <f t="shared" si="1"/>
        <v/>
      </c>
      <c r="O11" s="41" t="str">
        <f t="shared" si="2"/>
        <v/>
      </c>
      <c r="P11" s="41" t="str">
        <f t="shared" si="3"/>
        <v/>
      </c>
      <c r="Q11" s="41" t="str">
        <f t="shared" si="4"/>
        <v/>
      </c>
      <c r="R11" s="42" t="str">
        <f t="shared" si="5"/>
        <v/>
      </c>
      <c r="S11" s="92"/>
      <c r="T11" s="43" t="str">
        <f t="shared" si="6"/>
        <v/>
      </c>
      <c r="U11" s="43" t="str">
        <f t="shared" si="7"/>
        <v/>
      </c>
      <c r="V11" s="43" t="str">
        <f t="shared" si="8"/>
        <v/>
      </c>
    </row>
    <row r="12" spans="1:265" s="3" customFormat="1" ht="27" customHeight="1" thickBot="1" x14ac:dyDescent="0.3">
      <c r="A12" s="105" t="str">
        <f>KRITERIEN!A22</f>
        <v>1d</v>
      </c>
      <c r="B12" s="106" t="str">
        <f>KRITERIENBOGEN!O17</f>
        <v/>
      </c>
      <c r="C12" s="44"/>
      <c r="D12" s="44"/>
      <c r="E12" s="44"/>
      <c r="F12" s="44"/>
      <c r="G12" s="44"/>
      <c r="H12" s="44"/>
      <c r="I12" s="44"/>
      <c r="J12" s="44"/>
      <c r="K12" s="44"/>
      <c r="L12" s="44"/>
      <c r="M12" s="39" t="str">
        <f t="shared" si="0"/>
        <v/>
      </c>
      <c r="N12" s="40" t="str">
        <f t="shared" si="1"/>
        <v/>
      </c>
      <c r="O12" s="41" t="str">
        <f t="shared" si="2"/>
        <v/>
      </c>
      <c r="P12" s="41" t="str">
        <f t="shared" si="3"/>
        <v/>
      </c>
      <c r="Q12" s="41" t="str">
        <f t="shared" si="4"/>
        <v/>
      </c>
      <c r="R12" s="42" t="str">
        <f t="shared" si="5"/>
        <v/>
      </c>
      <c r="S12" s="92"/>
      <c r="T12" s="43" t="str">
        <f t="shared" si="6"/>
        <v/>
      </c>
      <c r="U12" s="43" t="str">
        <f t="shared" si="7"/>
        <v/>
      </c>
      <c r="V12" s="43" t="str">
        <f t="shared" si="8"/>
        <v/>
      </c>
    </row>
    <row r="13" spans="1:265" s="3" customFormat="1" ht="27" customHeight="1" thickBot="1" x14ac:dyDescent="0.3">
      <c r="A13" s="105" t="str">
        <f>KRITERIEN!A23</f>
        <v>1e</v>
      </c>
      <c r="B13" s="106" t="str">
        <f>KRITERIENBOGEN!O18</f>
        <v/>
      </c>
      <c r="C13" s="44"/>
      <c r="D13" s="44"/>
      <c r="E13" s="44"/>
      <c r="F13" s="44"/>
      <c r="G13" s="44"/>
      <c r="H13" s="44"/>
      <c r="I13" s="44"/>
      <c r="J13" s="44"/>
      <c r="K13" s="44"/>
      <c r="L13" s="44"/>
      <c r="M13" s="39" t="str">
        <f t="shared" si="0"/>
        <v/>
      </c>
      <c r="N13" s="40" t="str">
        <f t="shared" si="1"/>
        <v/>
      </c>
      <c r="O13" s="41" t="str">
        <f t="shared" si="2"/>
        <v/>
      </c>
      <c r="P13" s="41" t="str">
        <f t="shared" si="3"/>
        <v/>
      </c>
      <c r="Q13" s="41" t="str">
        <f t="shared" si="4"/>
        <v/>
      </c>
      <c r="R13" s="42" t="str">
        <f t="shared" si="5"/>
        <v/>
      </c>
      <c r="S13" s="92"/>
      <c r="T13" s="43" t="str">
        <f t="shared" si="6"/>
        <v/>
      </c>
      <c r="U13" s="43" t="str">
        <f t="shared" si="7"/>
        <v/>
      </c>
      <c r="V13" s="43" t="str">
        <f t="shared" si="8"/>
        <v/>
      </c>
    </row>
    <row r="14" spans="1:265" s="3" customFormat="1" ht="27" customHeight="1" thickBot="1" x14ac:dyDescent="0.3">
      <c r="A14" s="105" t="str">
        <f>KRITERIEN!A28</f>
        <v>2a</v>
      </c>
      <c r="B14" s="106" t="str">
        <f>KRITERIENBOGEN!O22</f>
        <v/>
      </c>
      <c r="C14" s="44"/>
      <c r="D14" s="44"/>
      <c r="E14" s="44"/>
      <c r="F14" s="44"/>
      <c r="G14" s="44"/>
      <c r="H14" s="44"/>
      <c r="I14" s="44"/>
      <c r="J14" s="44"/>
      <c r="K14" s="44"/>
      <c r="L14" s="44"/>
      <c r="M14" s="39" t="str">
        <f t="shared" si="0"/>
        <v/>
      </c>
      <c r="N14" s="40" t="str">
        <f t="shared" si="1"/>
        <v/>
      </c>
      <c r="O14" s="41" t="str">
        <f t="shared" si="2"/>
        <v/>
      </c>
      <c r="P14" s="41" t="str">
        <f t="shared" si="3"/>
        <v/>
      </c>
      <c r="Q14" s="41" t="str">
        <f t="shared" si="4"/>
        <v/>
      </c>
      <c r="R14" s="42" t="str">
        <f t="shared" si="5"/>
        <v/>
      </c>
      <c r="S14" s="92"/>
      <c r="T14" s="43" t="str">
        <f t="shared" si="6"/>
        <v/>
      </c>
      <c r="U14" s="43" t="str">
        <f t="shared" si="7"/>
        <v/>
      </c>
      <c r="V14" s="43" t="str">
        <f t="shared" si="8"/>
        <v/>
      </c>
    </row>
    <row r="15" spans="1:265" s="3" customFormat="1" ht="27" customHeight="1" thickBot="1" x14ac:dyDescent="0.3">
      <c r="A15" s="105" t="str">
        <f>KRITERIEN!A29</f>
        <v>2b</v>
      </c>
      <c r="B15" s="106" t="str">
        <f>KRITERIENBOGEN!O23</f>
        <v/>
      </c>
      <c r="C15" s="44"/>
      <c r="D15" s="44"/>
      <c r="E15" s="44"/>
      <c r="F15" s="44"/>
      <c r="G15" s="44"/>
      <c r="H15" s="44"/>
      <c r="I15" s="44"/>
      <c r="J15" s="44"/>
      <c r="K15" s="44"/>
      <c r="L15" s="44"/>
      <c r="M15" s="39" t="str">
        <f t="shared" si="0"/>
        <v/>
      </c>
      <c r="N15" s="40" t="str">
        <f t="shared" si="1"/>
        <v/>
      </c>
      <c r="O15" s="41" t="str">
        <f t="shared" si="2"/>
        <v/>
      </c>
      <c r="P15" s="41" t="str">
        <f t="shared" si="3"/>
        <v/>
      </c>
      <c r="Q15" s="41" t="str">
        <f t="shared" si="4"/>
        <v/>
      </c>
      <c r="R15" s="42" t="str">
        <f t="shared" si="5"/>
        <v/>
      </c>
      <c r="S15" s="92"/>
      <c r="T15" s="43" t="str">
        <f t="shared" si="6"/>
        <v/>
      </c>
      <c r="U15" s="43" t="str">
        <f t="shared" si="7"/>
        <v/>
      </c>
      <c r="V15" s="43" t="str">
        <f t="shared" si="8"/>
        <v/>
      </c>
    </row>
    <row r="16" spans="1:265" s="3" customFormat="1" ht="27" customHeight="1" thickBot="1" x14ac:dyDescent="0.3">
      <c r="A16" s="105" t="str">
        <f>KRITERIEN!A30</f>
        <v>2c</v>
      </c>
      <c r="B16" s="106" t="str">
        <f>KRITERIENBOGEN!O24</f>
        <v/>
      </c>
      <c r="C16" s="44"/>
      <c r="D16" s="44"/>
      <c r="E16" s="44"/>
      <c r="F16" s="44"/>
      <c r="G16" s="44"/>
      <c r="H16" s="44"/>
      <c r="I16" s="44"/>
      <c r="J16" s="44"/>
      <c r="K16" s="44"/>
      <c r="L16" s="44"/>
      <c r="M16" s="39" t="str">
        <f t="shared" si="0"/>
        <v/>
      </c>
      <c r="N16" s="40" t="str">
        <f t="shared" si="1"/>
        <v/>
      </c>
      <c r="O16" s="41" t="str">
        <f t="shared" si="2"/>
        <v/>
      </c>
      <c r="P16" s="41" t="str">
        <f t="shared" si="3"/>
        <v/>
      </c>
      <c r="Q16" s="41" t="str">
        <f t="shared" si="4"/>
        <v/>
      </c>
      <c r="R16" s="42" t="str">
        <f t="shared" si="5"/>
        <v/>
      </c>
      <c r="S16" s="92"/>
      <c r="T16" s="43" t="str">
        <f t="shared" si="6"/>
        <v/>
      </c>
      <c r="U16" s="43" t="str">
        <f t="shared" si="7"/>
        <v/>
      </c>
      <c r="V16" s="43" t="str">
        <f t="shared" si="8"/>
        <v/>
      </c>
    </row>
    <row r="17" spans="1:22" s="3" customFormat="1" ht="27" customHeight="1" thickBot="1" x14ac:dyDescent="0.3">
      <c r="A17" s="105" t="str">
        <f>KRITERIEN!A31</f>
        <v>2d</v>
      </c>
      <c r="B17" s="106" t="str">
        <f>KRITERIENBOGEN!O25</f>
        <v/>
      </c>
      <c r="C17" s="44"/>
      <c r="D17" s="44"/>
      <c r="E17" s="44"/>
      <c r="F17" s="44"/>
      <c r="G17" s="44"/>
      <c r="H17" s="44"/>
      <c r="I17" s="44"/>
      <c r="J17" s="44"/>
      <c r="K17" s="44"/>
      <c r="L17" s="44"/>
      <c r="M17" s="39" t="str">
        <f t="shared" si="0"/>
        <v/>
      </c>
      <c r="N17" s="40" t="str">
        <f t="shared" si="1"/>
        <v/>
      </c>
      <c r="O17" s="41" t="str">
        <f t="shared" si="2"/>
        <v/>
      </c>
      <c r="P17" s="41" t="str">
        <f t="shared" si="3"/>
        <v/>
      </c>
      <c r="Q17" s="41" t="str">
        <f t="shared" si="4"/>
        <v/>
      </c>
      <c r="R17" s="42" t="str">
        <f t="shared" si="5"/>
        <v/>
      </c>
      <c r="S17" s="92"/>
      <c r="T17" s="43" t="str">
        <f t="shared" si="6"/>
        <v/>
      </c>
      <c r="U17" s="43" t="str">
        <f t="shared" si="7"/>
        <v/>
      </c>
      <c r="V17" s="43" t="str">
        <f t="shared" si="8"/>
        <v/>
      </c>
    </row>
    <row r="18" spans="1:22" s="3" customFormat="1" ht="27" customHeight="1" thickBot="1" x14ac:dyDescent="0.3">
      <c r="A18" s="105" t="str">
        <f>KRITERIEN!A32</f>
        <v>2e</v>
      </c>
      <c r="B18" s="106" t="str">
        <f>KRITERIENBOGEN!O26</f>
        <v/>
      </c>
      <c r="C18" s="44"/>
      <c r="D18" s="44"/>
      <c r="E18" s="44"/>
      <c r="F18" s="44"/>
      <c r="G18" s="44"/>
      <c r="H18" s="44"/>
      <c r="I18" s="44"/>
      <c r="J18" s="44"/>
      <c r="K18" s="44"/>
      <c r="L18" s="44"/>
      <c r="M18" s="39" t="str">
        <f t="shared" si="0"/>
        <v/>
      </c>
      <c r="N18" s="40" t="str">
        <f t="shared" si="1"/>
        <v/>
      </c>
      <c r="O18" s="41" t="str">
        <f t="shared" si="2"/>
        <v/>
      </c>
      <c r="P18" s="41" t="str">
        <f t="shared" si="3"/>
        <v/>
      </c>
      <c r="Q18" s="41" t="str">
        <f t="shared" si="4"/>
        <v/>
      </c>
      <c r="R18" s="42" t="str">
        <f t="shared" si="5"/>
        <v/>
      </c>
      <c r="S18" s="92"/>
      <c r="T18" s="43" t="str">
        <f t="shared" si="6"/>
        <v/>
      </c>
      <c r="U18" s="43" t="str">
        <f t="shared" si="7"/>
        <v/>
      </c>
      <c r="V18" s="43" t="str">
        <f t="shared" si="8"/>
        <v/>
      </c>
    </row>
    <row r="19" spans="1:22" s="3" customFormat="1" ht="27" customHeight="1" thickBot="1" x14ac:dyDescent="0.3">
      <c r="A19" s="105" t="str">
        <f>KRITERIEN!A37</f>
        <v>3a</v>
      </c>
      <c r="B19" s="106" t="str">
        <f>KRITERIENBOGEN!O30</f>
        <v/>
      </c>
      <c r="C19" s="44"/>
      <c r="D19" s="44"/>
      <c r="E19" s="44"/>
      <c r="F19" s="44"/>
      <c r="G19" s="44"/>
      <c r="H19" s="44"/>
      <c r="I19" s="44"/>
      <c r="J19" s="44"/>
      <c r="K19" s="44"/>
      <c r="L19" s="44"/>
      <c r="M19" s="39" t="str">
        <f t="shared" si="0"/>
        <v/>
      </c>
      <c r="N19" s="40" t="str">
        <f t="shared" si="1"/>
        <v/>
      </c>
      <c r="O19" s="41" t="str">
        <f t="shared" si="2"/>
        <v/>
      </c>
      <c r="P19" s="41" t="str">
        <f t="shared" si="3"/>
        <v/>
      </c>
      <c r="Q19" s="41" t="str">
        <f t="shared" si="4"/>
        <v/>
      </c>
      <c r="R19" s="42" t="str">
        <f t="shared" si="5"/>
        <v/>
      </c>
      <c r="S19" s="92"/>
      <c r="T19" s="43" t="str">
        <f t="shared" si="6"/>
        <v/>
      </c>
      <c r="U19" s="43" t="str">
        <f t="shared" si="7"/>
        <v/>
      </c>
      <c r="V19" s="43" t="str">
        <f t="shared" si="8"/>
        <v/>
      </c>
    </row>
    <row r="20" spans="1:22" s="3" customFormat="1" ht="27" customHeight="1" thickBot="1" x14ac:dyDescent="0.3">
      <c r="A20" s="105" t="str">
        <f>KRITERIEN!A38</f>
        <v>3b</v>
      </c>
      <c r="B20" s="106" t="str">
        <f>KRITERIENBOGEN!O31</f>
        <v/>
      </c>
      <c r="C20" s="44"/>
      <c r="D20" s="44"/>
      <c r="E20" s="44"/>
      <c r="F20" s="44"/>
      <c r="G20" s="44"/>
      <c r="H20" s="44"/>
      <c r="I20" s="44"/>
      <c r="J20" s="44"/>
      <c r="K20" s="44"/>
      <c r="L20" s="44"/>
      <c r="M20" s="39" t="str">
        <f t="shared" si="0"/>
        <v/>
      </c>
      <c r="N20" s="40" t="str">
        <f t="shared" si="1"/>
        <v/>
      </c>
      <c r="O20" s="41" t="str">
        <f t="shared" si="2"/>
        <v/>
      </c>
      <c r="P20" s="41" t="str">
        <f t="shared" si="3"/>
        <v/>
      </c>
      <c r="Q20" s="41" t="str">
        <f t="shared" si="4"/>
        <v/>
      </c>
      <c r="R20" s="42" t="str">
        <f t="shared" si="5"/>
        <v/>
      </c>
      <c r="S20" s="92"/>
      <c r="T20" s="43" t="str">
        <f t="shared" si="6"/>
        <v/>
      </c>
      <c r="U20" s="43" t="str">
        <f t="shared" si="7"/>
        <v/>
      </c>
      <c r="V20" s="43" t="str">
        <f t="shared" si="8"/>
        <v/>
      </c>
    </row>
    <row r="21" spans="1:22" s="3" customFormat="1" ht="27" customHeight="1" thickBot="1" x14ac:dyDescent="0.3">
      <c r="A21" s="105" t="str">
        <f>KRITERIEN!A39</f>
        <v>3c</v>
      </c>
      <c r="B21" s="106" t="str">
        <f>KRITERIENBOGEN!O32</f>
        <v/>
      </c>
      <c r="C21" s="44"/>
      <c r="D21" s="44"/>
      <c r="E21" s="44"/>
      <c r="F21" s="44"/>
      <c r="G21" s="44"/>
      <c r="H21" s="44"/>
      <c r="I21" s="44"/>
      <c r="J21" s="44"/>
      <c r="K21" s="44"/>
      <c r="L21" s="44"/>
      <c r="M21" s="39" t="str">
        <f t="shared" si="0"/>
        <v/>
      </c>
      <c r="N21" s="40" t="str">
        <f t="shared" si="1"/>
        <v/>
      </c>
      <c r="O21" s="41" t="str">
        <f t="shared" si="2"/>
        <v/>
      </c>
      <c r="P21" s="41" t="str">
        <f t="shared" si="3"/>
        <v/>
      </c>
      <c r="Q21" s="41" t="str">
        <f t="shared" si="4"/>
        <v/>
      </c>
      <c r="R21" s="42" t="str">
        <f t="shared" si="5"/>
        <v/>
      </c>
      <c r="S21" s="92"/>
      <c r="T21" s="43" t="str">
        <f t="shared" si="6"/>
        <v/>
      </c>
      <c r="U21" s="43" t="str">
        <f t="shared" si="7"/>
        <v/>
      </c>
      <c r="V21" s="43" t="str">
        <f t="shared" si="8"/>
        <v/>
      </c>
    </row>
    <row r="22" spans="1:22" s="3" customFormat="1" ht="27" customHeight="1" thickBot="1" x14ac:dyDescent="0.3">
      <c r="A22" s="105" t="str">
        <f>KRITERIEN!A40</f>
        <v>3d</v>
      </c>
      <c r="B22" s="106" t="str">
        <f>KRITERIENBOGEN!O33</f>
        <v/>
      </c>
      <c r="C22" s="44"/>
      <c r="D22" s="44"/>
      <c r="E22" s="44"/>
      <c r="F22" s="44"/>
      <c r="G22" s="44"/>
      <c r="H22" s="44"/>
      <c r="I22" s="44"/>
      <c r="J22" s="44"/>
      <c r="K22" s="44"/>
      <c r="L22" s="44"/>
      <c r="M22" s="39" t="str">
        <f t="shared" si="0"/>
        <v/>
      </c>
      <c r="N22" s="40" t="str">
        <f t="shared" si="1"/>
        <v/>
      </c>
      <c r="O22" s="41" t="str">
        <f t="shared" si="2"/>
        <v/>
      </c>
      <c r="P22" s="41" t="str">
        <f t="shared" si="3"/>
        <v/>
      </c>
      <c r="Q22" s="41" t="str">
        <f t="shared" si="4"/>
        <v/>
      </c>
      <c r="R22" s="42" t="str">
        <f t="shared" si="5"/>
        <v/>
      </c>
      <c r="S22" s="92"/>
      <c r="T22" s="43" t="str">
        <f t="shared" si="6"/>
        <v/>
      </c>
      <c r="U22" s="43" t="str">
        <f t="shared" si="7"/>
        <v/>
      </c>
      <c r="V22" s="43" t="str">
        <f t="shared" si="8"/>
        <v/>
      </c>
    </row>
    <row r="23" spans="1:22" s="3" customFormat="1" ht="27" customHeight="1" thickBot="1" x14ac:dyDescent="0.3">
      <c r="A23" s="105" t="str">
        <f>KRITERIEN!A41</f>
        <v>3e</v>
      </c>
      <c r="B23" s="106" t="str">
        <f>KRITERIENBOGEN!O34</f>
        <v/>
      </c>
      <c r="C23" s="44"/>
      <c r="D23" s="44"/>
      <c r="E23" s="44"/>
      <c r="F23" s="44"/>
      <c r="G23" s="44"/>
      <c r="H23" s="44"/>
      <c r="I23" s="44"/>
      <c r="J23" s="44"/>
      <c r="K23" s="44"/>
      <c r="L23" s="44"/>
      <c r="M23" s="39" t="str">
        <f t="shared" si="0"/>
        <v/>
      </c>
      <c r="N23" s="40" t="str">
        <f t="shared" si="1"/>
        <v/>
      </c>
      <c r="O23" s="41" t="str">
        <f t="shared" si="2"/>
        <v/>
      </c>
      <c r="P23" s="41" t="str">
        <f t="shared" si="3"/>
        <v/>
      </c>
      <c r="Q23" s="41" t="str">
        <f t="shared" si="4"/>
        <v/>
      </c>
      <c r="R23" s="42" t="str">
        <f t="shared" si="5"/>
        <v/>
      </c>
      <c r="S23" s="92"/>
      <c r="T23" s="43" t="str">
        <f t="shared" si="6"/>
        <v/>
      </c>
      <c r="U23" s="43" t="str">
        <f t="shared" si="7"/>
        <v/>
      </c>
      <c r="V23" s="43" t="str">
        <f t="shared" si="8"/>
        <v/>
      </c>
    </row>
    <row r="24" spans="1:22" s="3" customFormat="1" ht="27" customHeight="1" thickBot="1" x14ac:dyDescent="0.3">
      <c r="A24" s="105" t="str">
        <f>KRITERIEN!A46</f>
        <v>4a</v>
      </c>
      <c r="B24" s="106" t="str">
        <f>KRITERIENBOGEN!O38</f>
        <v/>
      </c>
      <c r="C24" s="44"/>
      <c r="D24" s="44"/>
      <c r="E24" s="44"/>
      <c r="F24" s="44"/>
      <c r="G24" s="44"/>
      <c r="H24" s="44"/>
      <c r="I24" s="44"/>
      <c r="J24" s="44"/>
      <c r="K24" s="44"/>
      <c r="L24" s="44"/>
      <c r="M24" s="39" t="str">
        <f t="shared" si="0"/>
        <v/>
      </c>
      <c r="N24" s="40" t="str">
        <f t="shared" si="1"/>
        <v/>
      </c>
      <c r="O24" s="41" t="str">
        <f t="shared" si="2"/>
        <v/>
      </c>
      <c r="P24" s="41" t="str">
        <f t="shared" si="3"/>
        <v/>
      </c>
      <c r="Q24" s="41" t="str">
        <f t="shared" si="4"/>
        <v/>
      </c>
      <c r="R24" s="42" t="str">
        <f t="shared" si="5"/>
        <v/>
      </c>
      <c r="S24" s="92"/>
      <c r="T24" s="43" t="str">
        <f t="shared" si="6"/>
        <v/>
      </c>
      <c r="U24" s="43" t="str">
        <f t="shared" si="7"/>
        <v/>
      </c>
      <c r="V24" s="43" t="str">
        <f t="shared" si="8"/>
        <v/>
      </c>
    </row>
    <row r="25" spans="1:22" s="3" customFormat="1" ht="27" customHeight="1" thickBot="1" x14ac:dyDescent="0.3">
      <c r="A25" s="105" t="str">
        <f>KRITERIEN!A47</f>
        <v>4b</v>
      </c>
      <c r="B25" s="106" t="str">
        <f>KRITERIENBOGEN!O39</f>
        <v/>
      </c>
      <c r="C25" s="44"/>
      <c r="D25" s="44"/>
      <c r="E25" s="44"/>
      <c r="F25" s="44"/>
      <c r="G25" s="44"/>
      <c r="H25" s="44"/>
      <c r="I25" s="44"/>
      <c r="J25" s="44"/>
      <c r="K25" s="44"/>
      <c r="L25" s="44"/>
      <c r="M25" s="39" t="str">
        <f t="shared" si="0"/>
        <v/>
      </c>
      <c r="N25" s="40" t="str">
        <f t="shared" si="1"/>
        <v/>
      </c>
      <c r="O25" s="41" t="str">
        <f t="shared" si="2"/>
        <v/>
      </c>
      <c r="P25" s="41" t="str">
        <f t="shared" si="3"/>
        <v/>
      </c>
      <c r="Q25" s="41" t="str">
        <f t="shared" si="4"/>
        <v/>
      </c>
      <c r="R25" s="42" t="str">
        <f t="shared" si="5"/>
        <v/>
      </c>
      <c r="S25" s="92"/>
      <c r="T25" s="43" t="str">
        <f t="shared" si="6"/>
        <v/>
      </c>
      <c r="U25" s="43" t="str">
        <f t="shared" si="7"/>
        <v/>
      </c>
      <c r="V25" s="43" t="str">
        <f t="shared" si="8"/>
        <v/>
      </c>
    </row>
    <row r="26" spans="1:22" s="3" customFormat="1" ht="27" customHeight="1" thickBot="1" x14ac:dyDescent="0.3">
      <c r="A26" s="105" t="str">
        <f>KRITERIEN!A48</f>
        <v>4c</v>
      </c>
      <c r="B26" s="106" t="str">
        <f>KRITERIENBOGEN!O40</f>
        <v/>
      </c>
      <c r="C26" s="44"/>
      <c r="D26" s="44"/>
      <c r="E26" s="44"/>
      <c r="F26" s="44"/>
      <c r="G26" s="44"/>
      <c r="H26" s="44"/>
      <c r="I26" s="44"/>
      <c r="J26" s="44"/>
      <c r="K26" s="44"/>
      <c r="L26" s="44"/>
      <c r="M26" s="39" t="str">
        <f t="shared" si="0"/>
        <v/>
      </c>
      <c r="N26" s="40" t="str">
        <f t="shared" si="1"/>
        <v/>
      </c>
      <c r="O26" s="41" t="str">
        <f t="shared" si="2"/>
        <v/>
      </c>
      <c r="P26" s="41" t="str">
        <f t="shared" si="3"/>
        <v/>
      </c>
      <c r="Q26" s="41" t="str">
        <f t="shared" si="4"/>
        <v/>
      </c>
      <c r="R26" s="42" t="str">
        <f t="shared" si="5"/>
        <v/>
      </c>
      <c r="S26" s="92"/>
      <c r="T26" s="43" t="str">
        <f t="shared" si="6"/>
        <v/>
      </c>
      <c r="U26" s="43" t="str">
        <f t="shared" si="7"/>
        <v/>
      </c>
      <c r="V26" s="43" t="str">
        <f t="shared" si="8"/>
        <v/>
      </c>
    </row>
    <row r="27" spans="1:22" s="3" customFormat="1" ht="27" customHeight="1" thickBot="1" x14ac:dyDescent="0.3">
      <c r="A27" s="105" t="str">
        <f>KRITERIEN!A49</f>
        <v>4d</v>
      </c>
      <c r="B27" s="106" t="str">
        <f>KRITERIENBOGEN!O41</f>
        <v/>
      </c>
      <c r="C27" s="44"/>
      <c r="D27" s="44"/>
      <c r="E27" s="44"/>
      <c r="F27" s="44"/>
      <c r="G27" s="44"/>
      <c r="H27" s="44"/>
      <c r="I27" s="44"/>
      <c r="J27" s="44"/>
      <c r="K27" s="44"/>
      <c r="L27" s="44"/>
      <c r="M27" s="39" t="str">
        <f t="shared" si="0"/>
        <v/>
      </c>
      <c r="N27" s="40" t="str">
        <f t="shared" si="1"/>
        <v/>
      </c>
      <c r="O27" s="41" t="str">
        <f t="shared" si="2"/>
        <v/>
      </c>
      <c r="P27" s="41" t="str">
        <f t="shared" si="3"/>
        <v/>
      </c>
      <c r="Q27" s="41" t="str">
        <f t="shared" si="4"/>
        <v/>
      </c>
      <c r="R27" s="42" t="str">
        <f t="shared" si="5"/>
        <v/>
      </c>
      <c r="S27" s="92"/>
      <c r="T27" s="43" t="str">
        <f t="shared" si="6"/>
        <v/>
      </c>
      <c r="U27" s="43" t="str">
        <f t="shared" si="7"/>
        <v/>
      </c>
      <c r="V27" s="43" t="str">
        <f t="shared" si="8"/>
        <v/>
      </c>
    </row>
    <row r="28" spans="1:22" s="3" customFormat="1" ht="27" customHeight="1" thickBot="1" x14ac:dyDescent="0.3">
      <c r="A28" s="105" t="str">
        <f>KRITERIEN!A50</f>
        <v>4e</v>
      </c>
      <c r="B28" s="106" t="str">
        <f>KRITERIENBOGEN!O42</f>
        <v/>
      </c>
      <c r="C28" s="44"/>
      <c r="D28" s="44"/>
      <c r="E28" s="44"/>
      <c r="F28" s="44"/>
      <c r="G28" s="44"/>
      <c r="H28" s="44"/>
      <c r="I28" s="44"/>
      <c r="J28" s="44"/>
      <c r="K28" s="44"/>
      <c r="L28" s="44"/>
      <c r="M28" s="39" t="str">
        <f t="shared" si="0"/>
        <v/>
      </c>
      <c r="N28" s="40" t="str">
        <f t="shared" si="1"/>
        <v/>
      </c>
      <c r="O28" s="41" t="str">
        <f t="shared" si="2"/>
        <v/>
      </c>
      <c r="P28" s="41" t="str">
        <f t="shared" si="3"/>
        <v/>
      </c>
      <c r="Q28" s="41" t="str">
        <f t="shared" si="4"/>
        <v/>
      </c>
      <c r="R28" s="42" t="str">
        <f t="shared" si="5"/>
        <v/>
      </c>
      <c r="S28" s="92"/>
      <c r="T28" s="43" t="str">
        <f t="shared" si="6"/>
        <v/>
      </c>
      <c r="U28" s="43" t="str">
        <f t="shared" si="7"/>
        <v/>
      </c>
      <c r="V28" s="43" t="str">
        <f t="shared" si="8"/>
        <v/>
      </c>
    </row>
    <row r="29" spans="1:22" s="3" customFormat="1" ht="27" customHeight="1" thickBot="1" x14ac:dyDescent="0.3">
      <c r="A29" s="105" t="str">
        <f>KRITERIEN!A55</f>
        <v>5a</v>
      </c>
      <c r="B29" s="106" t="str">
        <f>KRITERIENBOGEN!O46</f>
        <v/>
      </c>
      <c r="C29" s="44"/>
      <c r="D29" s="44"/>
      <c r="E29" s="44"/>
      <c r="F29" s="44"/>
      <c r="G29" s="44"/>
      <c r="H29" s="44"/>
      <c r="I29" s="44"/>
      <c r="J29" s="44"/>
      <c r="K29" s="44"/>
      <c r="L29" s="44"/>
      <c r="M29" s="39" t="str">
        <f t="shared" si="0"/>
        <v/>
      </c>
      <c r="N29" s="40" t="str">
        <f t="shared" si="1"/>
        <v/>
      </c>
      <c r="O29" s="41" t="str">
        <f t="shared" si="2"/>
        <v/>
      </c>
      <c r="P29" s="41" t="str">
        <f t="shared" si="3"/>
        <v/>
      </c>
      <c r="Q29" s="41" t="str">
        <f t="shared" si="4"/>
        <v/>
      </c>
      <c r="R29" s="42" t="str">
        <f t="shared" si="5"/>
        <v/>
      </c>
      <c r="S29" s="92"/>
      <c r="T29" s="43" t="str">
        <f t="shared" si="6"/>
        <v/>
      </c>
      <c r="U29" s="43" t="str">
        <f t="shared" si="7"/>
        <v/>
      </c>
      <c r="V29" s="43" t="str">
        <f t="shared" si="8"/>
        <v/>
      </c>
    </row>
    <row r="30" spans="1:22" s="3" customFormat="1" ht="27" customHeight="1" thickBot="1" x14ac:dyDescent="0.3">
      <c r="A30" s="105" t="str">
        <f>KRITERIEN!A56</f>
        <v>5b</v>
      </c>
      <c r="B30" s="106" t="str">
        <f>KRITERIENBOGEN!O47</f>
        <v/>
      </c>
      <c r="C30" s="44"/>
      <c r="D30" s="44"/>
      <c r="E30" s="44"/>
      <c r="F30" s="44"/>
      <c r="G30" s="44"/>
      <c r="H30" s="44"/>
      <c r="I30" s="44"/>
      <c r="J30" s="44"/>
      <c r="K30" s="44"/>
      <c r="L30" s="44"/>
      <c r="M30" s="39" t="str">
        <f t="shared" si="0"/>
        <v/>
      </c>
      <c r="N30" s="40" t="str">
        <f t="shared" si="1"/>
        <v/>
      </c>
      <c r="O30" s="41" t="str">
        <f t="shared" si="2"/>
        <v/>
      </c>
      <c r="P30" s="41" t="str">
        <f t="shared" si="3"/>
        <v/>
      </c>
      <c r="Q30" s="41" t="str">
        <f t="shared" si="4"/>
        <v/>
      </c>
      <c r="R30" s="42" t="str">
        <f t="shared" si="5"/>
        <v/>
      </c>
      <c r="S30" s="92"/>
      <c r="T30" s="43" t="str">
        <f t="shared" si="6"/>
        <v/>
      </c>
      <c r="U30" s="43" t="str">
        <f t="shared" si="7"/>
        <v/>
      </c>
      <c r="V30" s="43" t="str">
        <f t="shared" si="8"/>
        <v/>
      </c>
    </row>
    <row r="31" spans="1:22" s="3" customFormat="1" ht="27" customHeight="1" thickBot="1" x14ac:dyDescent="0.3">
      <c r="A31" s="105" t="str">
        <f>KRITERIEN!A57</f>
        <v>5c</v>
      </c>
      <c r="B31" s="106" t="str">
        <f>KRITERIENBOGEN!O48</f>
        <v/>
      </c>
      <c r="C31" s="44"/>
      <c r="D31" s="44"/>
      <c r="E31" s="44"/>
      <c r="F31" s="44"/>
      <c r="G31" s="44"/>
      <c r="H31" s="44"/>
      <c r="I31" s="44"/>
      <c r="J31" s="44"/>
      <c r="K31" s="44"/>
      <c r="L31" s="44"/>
      <c r="M31" s="39" t="str">
        <f t="shared" si="0"/>
        <v/>
      </c>
      <c r="N31" s="40" t="str">
        <f t="shared" si="1"/>
        <v/>
      </c>
      <c r="O31" s="41" t="str">
        <f t="shared" si="2"/>
        <v/>
      </c>
      <c r="P31" s="41" t="str">
        <f t="shared" si="3"/>
        <v/>
      </c>
      <c r="Q31" s="41" t="str">
        <f t="shared" si="4"/>
        <v/>
      </c>
      <c r="R31" s="42" t="str">
        <f t="shared" si="5"/>
        <v/>
      </c>
      <c r="S31" s="92"/>
      <c r="T31" s="43" t="str">
        <f t="shared" si="6"/>
        <v/>
      </c>
      <c r="U31" s="43" t="str">
        <f t="shared" si="7"/>
        <v/>
      </c>
      <c r="V31" s="43" t="str">
        <f t="shared" si="8"/>
        <v/>
      </c>
    </row>
    <row r="32" spans="1:22" s="3" customFormat="1" ht="27" customHeight="1" thickBot="1" x14ac:dyDescent="0.3">
      <c r="A32" s="105" t="str">
        <f>KRITERIEN!A58</f>
        <v>5d</v>
      </c>
      <c r="B32" s="106" t="str">
        <f>KRITERIENBOGEN!O49</f>
        <v/>
      </c>
      <c r="C32" s="44"/>
      <c r="D32" s="44"/>
      <c r="E32" s="44"/>
      <c r="F32" s="44"/>
      <c r="G32" s="44"/>
      <c r="H32" s="44"/>
      <c r="I32" s="44"/>
      <c r="J32" s="44"/>
      <c r="K32" s="44"/>
      <c r="L32" s="44"/>
      <c r="M32" s="39" t="str">
        <f t="shared" si="0"/>
        <v/>
      </c>
      <c r="N32" s="40" t="str">
        <f t="shared" si="1"/>
        <v/>
      </c>
      <c r="O32" s="41" t="str">
        <f t="shared" si="2"/>
        <v/>
      </c>
      <c r="P32" s="41" t="str">
        <f t="shared" si="3"/>
        <v/>
      </c>
      <c r="Q32" s="41" t="str">
        <f t="shared" si="4"/>
        <v/>
      </c>
      <c r="R32" s="42" t="str">
        <f t="shared" si="5"/>
        <v/>
      </c>
      <c r="S32" s="92"/>
      <c r="T32" s="43" t="str">
        <f t="shared" si="6"/>
        <v/>
      </c>
      <c r="U32" s="43" t="str">
        <f t="shared" si="7"/>
        <v/>
      </c>
      <c r="V32" s="43" t="str">
        <f t="shared" si="8"/>
        <v/>
      </c>
    </row>
    <row r="33" spans="1:22" s="3" customFormat="1" ht="27" customHeight="1" thickBot="1" x14ac:dyDescent="0.3">
      <c r="A33" s="105" t="str">
        <f>KRITERIEN!A59</f>
        <v>5e</v>
      </c>
      <c r="B33" s="106" t="str">
        <f>KRITERIENBOGEN!O50</f>
        <v/>
      </c>
      <c r="C33" s="44"/>
      <c r="D33" s="44"/>
      <c r="E33" s="44"/>
      <c r="F33" s="44"/>
      <c r="G33" s="44"/>
      <c r="H33" s="44"/>
      <c r="I33" s="44"/>
      <c r="J33" s="44"/>
      <c r="K33" s="44"/>
      <c r="L33" s="44"/>
      <c r="M33" s="39" t="str">
        <f t="shared" si="0"/>
        <v/>
      </c>
      <c r="N33" s="40" t="str">
        <f t="shared" si="1"/>
        <v/>
      </c>
      <c r="O33" s="41" t="str">
        <f t="shared" si="2"/>
        <v/>
      </c>
      <c r="P33" s="41" t="str">
        <f t="shared" si="3"/>
        <v/>
      </c>
      <c r="Q33" s="41" t="str">
        <f t="shared" si="4"/>
        <v/>
      </c>
      <c r="R33" s="42" t="str">
        <f t="shared" si="5"/>
        <v/>
      </c>
      <c r="S33" s="92"/>
      <c r="T33" s="43" t="str">
        <f t="shared" si="6"/>
        <v/>
      </c>
      <c r="U33" s="43" t="str">
        <f t="shared" si="7"/>
        <v/>
      </c>
      <c r="V33" s="43" t="str">
        <f t="shared" si="8"/>
        <v/>
      </c>
    </row>
    <row r="34" spans="1:22" s="3" customFormat="1" ht="27" customHeight="1" thickBot="1" x14ac:dyDescent="0.3">
      <c r="A34" s="105" t="str">
        <f>KRITERIEN!A64</f>
        <v>6a</v>
      </c>
      <c r="B34" s="106" t="str">
        <f>KRITERIENBOGEN!O54</f>
        <v/>
      </c>
      <c r="C34" s="44"/>
      <c r="D34" s="44"/>
      <c r="E34" s="44"/>
      <c r="F34" s="44"/>
      <c r="G34" s="44"/>
      <c r="H34" s="44"/>
      <c r="I34" s="44"/>
      <c r="J34" s="44"/>
      <c r="K34" s="44"/>
      <c r="L34" s="44"/>
      <c r="M34" s="39" t="str">
        <f t="shared" si="0"/>
        <v/>
      </c>
      <c r="N34" s="40" t="str">
        <f t="shared" si="1"/>
        <v/>
      </c>
      <c r="O34" s="41" t="str">
        <f t="shared" si="2"/>
        <v/>
      </c>
      <c r="P34" s="41" t="str">
        <f t="shared" si="3"/>
        <v/>
      </c>
      <c r="Q34" s="41" t="str">
        <f t="shared" si="4"/>
        <v/>
      </c>
      <c r="R34" s="42" t="str">
        <f t="shared" si="5"/>
        <v/>
      </c>
      <c r="S34" s="92"/>
      <c r="T34" s="43" t="str">
        <f t="shared" si="6"/>
        <v/>
      </c>
      <c r="U34" s="43" t="str">
        <f t="shared" si="7"/>
        <v/>
      </c>
      <c r="V34" s="43" t="str">
        <f t="shared" si="8"/>
        <v/>
      </c>
    </row>
    <row r="35" spans="1:22" s="3" customFormat="1" ht="27" customHeight="1" thickBot="1" x14ac:dyDescent="0.3">
      <c r="A35" s="105" t="str">
        <f>KRITERIEN!A65</f>
        <v>6b</v>
      </c>
      <c r="B35" s="106" t="str">
        <f>KRITERIENBOGEN!O55</f>
        <v/>
      </c>
      <c r="C35" s="44"/>
      <c r="D35" s="44"/>
      <c r="E35" s="44"/>
      <c r="F35" s="44"/>
      <c r="G35" s="44"/>
      <c r="H35" s="44"/>
      <c r="I35" s="44"/>
      <c r="J35" s="44"/>
      <c r="K35" s="44"/>
      <c r="L35" s="44"/>
      <c r="M35" s="39" t="str">
        <f t="shared" si="0"/>
        <v/>
      </c>
      <c r="N35" s="40" t="str">
        <f t="shared" si="1"/>
        <v/>
      </c>
      <c r="O35" s="41" t="str">
        <f t="shared" si="2"/>
        <v/>
      </c>
      <c r="P35" s="41" t="str">
        <f t="shared" si="3"/>
        <v/>
      </c>
      <c r="Q35" s="41" t="str">
        <f t="shared" si="4"/>
        <v/>
      </c>
      <c r="R35" s="42" t="str">
        <f t="shared" si="5"/>
        <v/>
      </c>
      <c r="S35" s="92"/>
      <c r="T35" s="43" t="str">
        <f t="shared" si="6"/>
        <v/>
      </c>
      <c r="U35" s="43" t="str">
        <f t="shared" si="7"/>
        <v/>
      </c>
      <c r="V35" s="43" t="str">
        <f t="shared" si="8"/>
        <v/>
      </c>
    </row>
    <row r="36" spans="1:22" s="3" customFormat="1" ht="27" customHeight="1" thickBot="1" x14ac:dyDescent="0.3">
      <c r="A36" s="105" t="str">
        <f>KRITERIEN!A66</f>
        <v>6c</v>
      </c>
      <c r="B36" s="106" t="str">
        <f>KRITERIENBOGEN!O56</f>
        <v/>
      </c>
      <c r="C36" s="44"/>
      <c r="D36" s="44"/>
      <c r="E36" s="44"/>
      <c r="F36" s="44"/>
      <c r="G36" s="44"/>
      <c r="H36" s="44"/>
      <c r="I36" s="44"/>
      <c r="J36" s="44"/>
      <c r="K36" s="44"/>
      <c r="L36" s="44"/>
      <c r="M36" s="39" t="str">
        <f t="shared" si="0"/>
        <v/>
      </c>
      <c r="N36" s="40" t="str">
        <f t="shared" si="1"/>
        <v/>
      </c>
      <c r="O36" s="41" t="str">
        <f t="shared" si="2"/>
        <v/>
      </c>
      <c r="P36" s="41" t="str">
        <f t="shared" si="3"/>
        <v/>
      </c>
      <c r="Q36" s="41" t="str">
        <f t="shared" si="4"/>
        <v/>
      </c>
      <c r="R36" s="42" t="str">
        <f t="shared" si="5"/>
        <v/>
      </c>
      <c r="S36" s="92"/>
      <c r="T36" s="43" t="str">
        <f t="shared" si="6"/>
        <v/>
      </c>
      <c r="U36" s="43" t="str">
        <f t="shared" si="7"/>
        <v/>
      </c>
      <c r="V36" s="43" t="str">
        <f t="shared" si="8"/>
        <v/>
      </c>
    </row>
    <row r="37" spans="1:22" s="3" customFormat="1" ht="27" customHeight="1" thickBot="1" x14ac:dyDescent="0.3">
      <c r="A37" s="105" t="str">
        <f>KRITERIEN!A67</f>
        <v>6d</v>
      </c>
      <c r="B37" s="106" t="str">
        <f>KRITERIENBOGEN!O57</f>
        <v/>
      </c>
      <c r="C37" s="44"/>
      <c r="D37" s="44"/>
      <c r="E37" s="44"/>
      <c r="F37" s="44"/>
      <c r="G37" s="44"/>
      <c r="H37" s="44"/>
      <c r="I37" s="44"/>
      <c r="J37" s="44"/>
      <c r="K37" s="44"/>
      <c r="L37" s="44"/>
      <c r="M37" s="39" t="str">
        <f t="shared" si="0"/>
        <v/>
      </c>
      <c r="N37" s="40" t="str">
        <f t="shared" si="1"/>
        <v/>
      </c>
      <c r="O37" s="41" t="str">
        <f t="shared" si="2"/>
        <v/>
      </c>
      <c r="P37" s="41" t="str">
        <f t="shared" si="3"/>
        <v/>
      </c>
      <c r="Q37" s="41" t="str">
        <f t="shared" si="4"/>
        <v/>
      </c>
      <c r="R37" s="42" t="str">
        <f t="shared" si="5"/>
        <v/>
      </c>
      <c r="S37" s="92"/>
      <c r="T37" s="43" t="str">
        <f t="shared" si="6"/>
        <v/>
      </c>
      <c r="U37" s="43" t="str">
        <f t="shared" si="7"/>
        <v/>
      </c>
      <c r="V37" s="43" t="str">
        <f t="shared" si="8"/>
        <v/>
      </c>
    </row>
    <row r="38" spans="1:22" s="3" customFormat="1" ht="27" customHeight="1" thickBot="1" x14ac:dyDescent="0.3">
      <c r="A38" s="105" t="str">
        <f>KRITERIEN!A68</f>
        <v>6e</v>
      </c>
      <c r="B38" s="106" t="str">
        <f>KRITERIENBOGEN!O58</f>
        <v/>
      </c>
      <c r="C38" s="44"/>
      <c r="D38" s="44"/>
      <c r="E38" s="44"/>
      <c r="F38" s="44"/>
      <c r="G38" s="44"/>
      <c r="H38" s="44"/>
      <c r="I38" s="44"/>
      <c r="J38" s="44"/>
      <c r="K38" s="44"/>
      <c r="L38" s="44"/>
      <c r="M38" s="39" t="str">
        <f t="shared" si="0"/>
        <v/>
      </c>
      <c r="N38" s="40" t="str">
        <f t="shared" si="1"/>
        <v/>
      </c>
      <c r="O38" s="41" t="str">
        <f t="shared" si="2"/>
        <v/>
      </c>
      <c r="P38" s="41" t="str">
        <f t="shared" si="3"/>
        <v/>
      </c>
      <c r="Q38" s="41" t="str">
        <f t="shared" si="4"/>
        <v/>
      </c>
      <c r="R38" s="42" t="str">
        <f t="shared" si="5"/>
        <v/>
      </c>
      <c r="S38" s="92"/>
      <c r="T38" s="43" t="str">
        <f t="shared" si="6"/>
        <v/>
      </c>
      <c r="U38" s="43" t="str">
        <f t="shared" si="7"/>
        <v/>
      </c>
      <c r="V38" s="43" t="str">
        <f t="shared" si="8"/>
        <v/>
      </c>
    </row>
    <row r="39" spans="1:22" s="3" customFormat="1" ht="27" customHeight="1" thickBot="1" x14ac:dyDescent="0.3">
      <c r="A39" s="105" t="str">
        <f>KRITERIEN!A73</f>
        <v>7a</v>
      </c>
      <c r="B39" s="106" t="str">
        <f>KRITERIENBOGEN!O62</f>
        <v/>
      </c>
      <c r="C39" s="44"/>
      <c r="D39" s="44"/>
      <c r="E39" s="44"/>
      <c r="F39" s="44"/>
      <c r="G39" s="44"/>
      <c r="H39" s="44"/>
      <c r="I39" s="44"/>
      <c r="J39" s="44"/>
      <c r="K39" s="44"/>
      <c r="L39" s="44"/>
      <c r="M39" s="39" t="str">
        <f t="shared" si="0"/>
        <v/>
      </c>
      <c r="N39" s="40" t="str">
        <f t="shared" si="1"/>
        <v/>
      </c>
      <c r="O39" s="41" t="str">
        <f t="shared" si="2"/>
        <v/>
      </c>
      <c r="P39" s="41" t="str">
        <f t="shared" si="3"/>
        <v/>
      </c>
      <c r="Q39" s="41" t="str">
        <f t="shared" si="4"/>
        <v/>
      </c>
      <c r="R39" s="42" t="str">
        <f t="shared" si="5"/>
        <v/>
      </c>
      <c r="S39" s="92"/>
      <c r="T39" s="43" t="str">
        <f t="shared" si="6"/>
        <v/>
      </c>
      <c r="U39" s="43" t="str">
        <f t="shared" si="7"/>
        <v/>
      </c>
      <c r="V39" s="43" t="str">
        <f t="shared" si="8"/>
        <v/>
      </c>
    </row>
    <row r="40" spans="1:22" s="3" customFormat="1" ht="27" customHeight="1" thickBot="1" x14ac:dyDescent="0.3">
      <c r="A40" s="105" t="str">
        <f>KRITERIEN!A74</f>
        <v>7b</v>
      </c>
      <c r="B40" s="106" t="str">
        <f>KRITERIENBOGEN!O63</f>
        <v/>
      </c>
      <c r="C40" s="44"/>
      <c r="D40" s="44"/>
      <c r="E40" s="44"/>
      <c r="F40" s="44"/>
      <c r="G40" s="44"/>
      <c r="H40" s="44"/>
      <c r="I40" s="44"/>
      <c r="J40" s="44"/>
      <c r="K40" s="44"/>
      <c r="L40" s="44"/>
      <c r="M40" s="39" t="str">
        <f t="shared" si="0"/>
        <v/>
      </c>
      <c r="N40" s="40" t="str">
        <f t="shared" si="1"/>
        <v/>
      </c>
      <c r="O40" s="41" t="str">
        <f t="shared" si="2"/>
        <v/>
      </c>
      <c r="P40" s="41" t="str">
        <f t="shared" si="3"/>
        <v/>
      </c>
      <c r="Q40" s="41" t="str">
        <f t="shared" si="4"/>
        <v/>
      </c>
      <c r="R40" s="42" t="str">
        <f t="shared" si="5"/>
        <v/>
      </c>
      <c r="S40" s="92"/>
      <c r="T40" s="43" t="str">
        <f t="shared" si="6"/>
        <v/>
      </c>
      <c r="U40" s="43" t="str">
        <f t="shared" si="7"/>
        <v/>
      </c>
      <c r="V40" s="43" t="str">
        <f t="shared" si="8"/>
        <v/>
      </c>
    </row>
    <row r="41" spans="1:22" s="3" customFormat="1" ht="27" customHeight="1" thickBot="1" x14ac:dyDescent="0.3">
      <c r="A41" s="105" t="str">
        <f>KRITERIEN!A75</f>
        <v>7c</v>
      </c>
      <c r="B41" s="106" t="str">
        <f>KRITERIENBOGEN!O64</f>
        <v/>
      </c>
      <c r="C41" s="44"/>
      <c r="D41" s="44"/>
      <c r="E41" s="44"/>
      <c r="F41" s="44"/>
      <c r="G41" s="44"/>
      <c r="H41" s="44"/>
      <c r="I41" s="44"/>
      <c r="J41" s="44"/>
      <c r="K41" s="44"/>
      <c r="L41" s="44"/>
      <c r="M41" s="39" t="str">
        <f t="shared" si="0"/>
        <v/>
      </c>
      <c r="N41" s="40" t="str">
        <f t="shared" si="1"/>
        <v/>
      </c>
      <c r="O41" s="41" t="str">
        <f t="shared" si="2"/>
        <v/>
      </c>
      <c r="P41" s="41" t="str">
        <f t="shared" si="3"/>
        <v/>
      </c>
      <c r="Q41" s="41" t="str">
        <f t="shared" si="4"/>
        <v/>
      </c>
      <c r="R41" s="42" t="str">
        <f t="shared" si="5"/>
        <v/>
      </c>
      <c r="S41" s="92"/>
      <c r="T41" s="43" t="str">
        <f t="shared" si="6"/>
        <v/>
      </c>
      <c r="U41" s="43" t="str">
        <f t="shared" si="7"/>
        <v/>
      </c>
      <c r="V41" s="43" t="str">
        <f t="shared" si="8"/>
        <v/>
      </c>
    </row>
    <row r="42" spans="1:22" s="3" customFormat="1" ht="27" customHeight="1" thickBot="1" x14ac:dyDescent="0.3">
      <c r="A42" s="105" t="str">
        <f>KRITERIEN!A76</f>
        <v>7d</v>
      </c>
      <c r="B42" s="106" t="str">
        <f>KRITERIENBOGEN!O65</f>
        <v/>
      </c>
      <c r="C42" s="44"/>
      <c r="D42" s="44"/>
      <c r="E42" s="44"/>
      <c r="F42" s="44"/>
      <c r="G42" s="44"/>
      <c r="H42" s="44"/>
      <c r="I42" s="44"/>
      <c r="J42" s="44"/>
      <c r="K42" s="44"/>
      <c r="L42" s="44"/>
      <c r="M42" s="39" t="str">
        <f t="shared" si="0"/>
        <v/>
      </c>
      <c r="N42" s="40" t="str">
        <f t="shared" si="1"/>
        <v/>
      </c>
      <c r="O42" s="41" t="str">
        <f t="shared" si="2"/>
        <v/>
      </c>
      <c r="P42" s="41" t="str">
        <f t="shared" si="3"/>
        <v/>
      </c>
      <c r="Q42" s="41" t="str">
        <f t="shared" si="4"/>
        <v/>
      </c>
      <c r="R42" s="42" t="str">
        <f t="shared" si="5"/>
        <v/>
      </c>
      <c r="S42" s="92"/>
      <c r="T42" s="43" t="str">
        <f t="shared" si="6"/>
        <v/>
      </c>
      <c r="U42" s="43" t="str">
        <f t="shared" si="7"/>
        <v/>
      </c>
      <c r="V42" s="43" t="str">
        <f t="shared" si="8"/>
        <v/>
      </c>
    </row>
    <row r="43" spans="1:22" s="3" customFormat="1" ht="27" customHeight="1" thickBot="1" x14ac:dyDescent="0.3">
      <c r="A43" s="105" t="str">
        <f>KRITERIEN!A77</f>
        <v>7e</v>
      </c>
      <c r="B43" s="106" t="str">
        <f>KRITERIENBOGEN!O66</f>
        <v/>
      </c>
      <c r="C43" s="44"/>
      <c r="D43" s="44"/>
      <c r="E43" s="44"/>
      <c r="F43" s="44"/>
      <c r="G43" s="44"/>
      <c r="H43" s="44"/>
      <c r="I43" s="44"/>
      <c r="J43" s="44"/>
      <c r="K43" s="44"/>
      <c r="L43" s="44"/>
      <c r="M43" s="39" t="str">
        <f t="shared" si="0"/>
        <v/>
      </c>
      <c r="N43" s="40" t="str">
        <f t="shared" si="1"/>
        <v/>
      </c>
      <c r="O43" s="41" t="str">
        <f t="shared" si="2"/>
        <v/>
      </c>
      <c r="P43" s="41" t="str">
        <f t="shared" si="3"/>
        <v/>
      </c>
      <c r="Q43" s="41" t="str">
        <f t="shared" si="4"/>
        <v/>
      </c>
      <c r="R43" s="42" t="str">
        <f t="shared" si="5"/>
        <v/>
      </c>
      <c r="S43" s="92"/>
      <c r="T43" s="43" t="str">
        <f t="shared" si="6"/>
        <v/>
      </c>
      <c r="U43" s="43" t="str">
        <f t="shared" si="7"/>
        <v/>
      </c>
      <c r="V43" s="43" t="str">
        <f t="shared" si="8"/>
        <v/>
      </c>
    </row>
    <row r="44" spans="1:22" s="3" customFormat="1" ht="27" customHeight="1" thickBot="1" x14ac:dyDescent="0.3">
      <c r="A44" s="105" t="str">
        <f>KRITERIEN!A82</f>
        <v>8a</v>
      </c>
      <c r="B44" s="106" t="str">
        <f>KRITERIENBOGEN!O70</f>
        <v/>
      </c>
      <c r="C44" s="44"/>
      <c r="D44" s="44"/>
      <c r="E44" s="44"/>
      <c r="F44" s="44"/>
      <c r="G44" s="44"/>
      <c r="H44" s="44"/>
      <c r="I44" s="44"/>
      <c r="J44" s="44"/>
      <c r="K44" s="44"/>
      <c r="L44" s="44"/>
      <c r="M44" s="39" t="str">
        <f t="shared" si="0"/>
        <v/>
      </c>
      <c r="N44" s="40" t="str">
        <f t="shared" si="1"/>
        <v/>
      </c>
      <c r="O44" s="41" t="str">
        <f t="shared" si="2"/>
        <v/>
      </c>
      <c r="P44" s="41" t="str">
        <f t="shared" si="3"/>
        <v/>
      </c>
      <c r="Q44" s="41" t="str">
        <f t="shared" si="4"/>
        <v/>
      </c>
      <c r="R44" s="42" t="str">
        <f t="shared" si="5"/>
        <v/>
      </c>
      <c r="S44" s="92"/>
      <c r="T44" s="43" t="str">
        <f t="shared" si="6"/>
        <v/>
      </c>
      <c r="U44" s="43" t="str">
        <f t="shared" si="7"/>
        <v/>
      </c>
      <c r="V44" s="43" t="str">
        <f t="shared" si="8"/>
        <v/>
      </c>
    </row>
    <row r="45" spans="1:22" s="3" customFormat="1" ht="27" customHeight="1" thickBot="1" x14ac:dyDescent="0.3">
      <c r="A45" s="105" t="str">
        <f>KRITERIEN!A83</f>
        <v>8b</v>
      </c>
      <c r="B45" s="106" t="str">
        <f>KRITERIENBOGEN!O71</f>
        <v/>
      </c>
      <c r="C45" s="44"/>
      <c r="D45" s="44"/>
      <c r="E45" s="44"/>
      <c r="F45" s="44"/>
      <c r="G45" s="44"/>
      <c r="H45" s="44"/>
      <c r="I45" s="44"/>
      <c r="J45" s="44"/>
      <c r="K45" s="44"/>
      <c r="L45" s="44"/>
      <c r="M45" s="39" t="str">
        <f t="shared" si="0"/>
        <v/>
      </c>
      <c r="N45" s="40" t="str">
        <f t="shared" si="1"/>
        <v/>
      </c>
      <c r="O45" s="41" t="str">
        <f t="shared" si="2"/>
        <v/>
      </c>
      <c r="P45" s="41" t="str">
        <f t="shared" si="3"/>
        <v/>
      </c>
      <c r="Q45" s="41" t="str">
        <f t="shared" si="4"/>
        <v/>
      </c>
      <c r="R45" s="42" t="str">
        <f t="shared" si="5"/>
        <v/>
      </c>
      <c r="S45" s="92"/>
      <c r="T45" s="43" t="str">
        <f t="shared" si="6"/>
        <v/>
      </c>
      <c r="U45" s="43" t="str">
        <f t="shared" si="7"/>
        <v/>
      </c>
      <c r="V45" s="43" t="str">
        <f t="shared" si="8"/>
        <v/>
      </c>
    </row>
    <row r="46" spans="1:22" s="3" customFormat="1" ht="27" customHeight="1" thickBot="1" x14ac:dyDescent="0.3">
      <c r="A46" s="105" t="str">
        <f>KRITERIEN!A84</f>
        <v>8c</v>
      </c>
      <c r="B46" s="106" t="str">
        <f>KRITERIENBOGEN!O72</f>
        <v/>
      </c>
      <c r="C46" s="44"/>
      <c r="D46" s="44"/>
      <c r="E46" s="44"/>
      <c r="F46" s="44"/>
      <c r="G46" s="44"/>
      <c r="H46" s="44"/>
      <c r="I46" s="44"/>
      <c r="J46" s="44"/>
      <c r="K46" s="44"/>
      <c r="L46" s="44"/>
      <c r="M46" s="39" t="str">
        <f t="shared" si="0"/>
        <v/>
      </c>
      <c r="N46" s="40" t="str">
        <f t="shared" si="1"/>
        <v/>
      </c>
      <c r="O46" s="41" t="str">
        <f t="shared" si="2"/>
        <v/>
      </c>
      <c r="P46" s="41" t="str">
        <f t="shared" si="3"/>
        <v/>
      </c>
      <c r="Q46" s="41" t="str">
        <f t="shared" si="4"/>
        <v/>
      </c>
      <c r="R46" s="42" t="str">
        <f t="shared" si="5"/>
        <v/>
      </c>
      <c r="S46" s="92"/>
      <c r="T46" s="43" t="str">
        <f t="shared" si="6"/>
        <v/>
      </c>
      <c r="U46" s="43" t="str">
        <f t="shared" si="7"/>
        <v/>
      </c>
      <c r="V46" s="43" t="str">
        <f t="shared" si="8"/>
        <v/>
      </c>
    </row>
    <row r="47" spans="1:22" s="3" customFormat="1" ht="27" customHeight="1" thickBot="1" x14ac:dyDescent="0.3">
      <c r="A47" s="105" t="str">
        <f>KRITERIEN!A85</f>
        <v>8d</v>
      </c>
      <c r="B47" s="106" t="str">
        <f>KRITERIENBOGEN!O73</f>
        <v/>
      </c>
      <c r="C47" s="44"/>
      <c r="D47" s="44"/>
      <c r="E47" s="44"/>
      <c r="F47" s="44"/>
      <c r="G47" s="44"/>
      <c r="H47" s="44"/>
      <c r="I47" s="44"/>
      <c r="J47" s="44"/>
      <c r="K47" s="44"/>
      <c r="L47" s="44"/>
      <c r="M47" s="39" t="str">
        <f t="shared" si="0"/>
        <v/>
      </c>
      <c r="N47" s="40" t="str">
        <f t="shared" si="1"/>
        <v/>
      </c>
      <c r="O47" s="41" t="str">
        <f t="shared" si="2"/>
        <v/>
      </c>
      <c r="P47" s="41" t="str">
        <f t="shared" si="3"/>
        <v/>
      </c>
      <c r="Q47" s="41" t="str">
        <f t="shared" si="4"/>
        <v/>
      </c>
      <c r="R47" s="42" t="str">
        <f t="shared" si="5"/>
        <v/>
      </c>
      <c r="S47" s="92"/>
      <c r="T47" s="43" t="str">
        <f t="shared" si="6"/>
        <v/>
      </c>
      <c r="U47" s="43" t="str">
        <f t="shared" si="7"/>
        <v/>
      </c>
      <c r="V47" s="43" t="str">
        <f t="shared" si="8"/>
        <v/>
      </c>
    </row>
    <row r="48" spans="1:22" s="3" customFormat="1" ht="27" customHeight="1" thickBot="1" x14ac:dyDescent="0.3">
      <c r="A48" s="105" t="str">
        <f>KRITERIEN!A86</f>
        <v>8e</v>
      </c>
      <c r="B48" s="106" t="str">
        <f>KRITERIENBOGEN!O74</f>
        <v/>
      </c>
      <c r="C48" s="44"/>
      <c r="D48" s="44"/>
      <c r="E48" s="44"/>
      <c r="F48" s="44"/>
      <c r="G48" s="44"/>
      <c r="H48" s="44"/>
      <c r="I48" s="44"/>
      <c r="J48" s="44"/>
      <c r="K48" s="44"/>
      <c r="L48" s="44"/>
      <c r="M48" s="39" t="str">
        <f t="shared" si="0"/>
        <v/>
      </c>
      <c r="N48" s="40" t="str">
        <f t="shared" si="1"/>
        <v/>
      </c>
      <c r="O48" s="41" t="str">
        <f t="shared" si="2"/>
        <v/>
      </c>
      <c r="P48" s="41" t="str">
        <f t="shared" si="3"/>
        <v/>
      </c>
      <c r="Q48" s="41" t="str">
        <f t="shared" si="4"/>
        <v/>
      </c>
      <c r="R48" s="42" t="str">
        <f t="shared" si="5"/>
        <v/>
      </c>
      <c r="S48" s="92"/>
      <c r="T48" s="43" t="str">
        <f t="shared" si="6"/>
        <v/>
      </c>
      <c r="U48" s="43" t="str">
        <f t="shared" si="7"/>
        <v/>
      </c>
      <c r="V48" s="43" t="str">
        <f t="shared" si="8"/>
        <v/>
      </c>
    </row>
    <row r="49" spans="1:22" s="3" customFormat="1" ht="27" customHeight="1" thickBot="1" x14ac:dyDescent="0.3">
      <c r="A49" s="105" t="str">
        <f>KRITERIEN!A91</f>
        <v>9a</v>
      </c>
      <c r="B49" s="106" t="str">
        <f>KRITERIENBOGEN!O78</f>
        <v/>
      </c>
      <c r="C49" s="44"/>
      <c r="D49" s="44"/>
      <c r="E49" s="44"/>
      <c r="F49" s="44"/>
      <c r="G49" s="44"/>
      <c r="H49" s="44"/>
      <c r="I49" s="44"/>
      <c r="J49" s="44"/>
      <c r="K49" s="44"/>
      <c r="L49" s="44"/>
      <c r="M49" s="39" t="str">
        <f t="shared" si="0"/>
        <v/>
      </c>
      <c r="N49" s="40" t="str">
        <f t="shared" si="1"/>
        <v/>
      </c>
      <c r="O49" s="41" t="str">
        <f t="shared" si="2"/>
        <v/>
      </c>
      <c r="P49" s="41" t="str">
        <f t="shared" si="3"/>
        <v/>
      </c>
      <c r="Q49" s="41" t="str">
        <f t="shared" si="4"/>
        <v/>
      </c>
      <c r="R49" s="42" t="str">
        <f t="shared" si="5"/>
        <v/>
      </c>
      <c r="S49" s="92"/>
      <c r="T49" s="43" t="str">
        <f t="shared" si="6"/>
        <v/>
      </c>
      <c r="U49" s="43" t="str">
        <f t="shared" si="7"/>
        <v/>
      </c>
      <c r="V49" s="43" t="str">
        <f t="shared" si="8"/>
        <v/>
      </c>
    </row>
    <row r="50" spans="1:22" s="3" customFormat="1" ht="27" customHeight="1" thickBot="1" x14ac:dyDescent="0.3">
      <c r="A50" s="105" t="str">
        <f>KRITERIEN!A92</f>
        <v>9b</v>
      </c>
      <c r="B50" s="106" t="str">
        <f>KRITERIENBOGEN!O79</f>
        <v/>
      </c>
      <c r="C50" s="44"/>
      <c r="D50" s="44"/>
      <c r="E50" s="44"/>
      <c r="F50" s="44"/>
      <c r="G50" s="44"/>
      <c r="H50" s="44"/>
      <c r="I50" s="44"/>
      <c r="J50" s="44"/>
      <c r="K50" s="44"/>
      <c r="L50" s="44"/>
      <c r="M50" s="39" t="str">
        <f t="shared" si="0"/>
        <v/>
      </c>
      <c r="N50" s="40" t="str">
        <f t="shared" si="1"/>
        <v/>
      </c>
      <c r="O50" s="41" t="str">
        <f t="shared" si="2"/>
        <v/>
      </c>
      <c r="P50" s="41" t="str">
        <f t="shared" si="3"/>
        <v/>
      </c>
      <c r="Q50" s="41" t="str">
        <f t="shared" si="4"/>
        <v/>
      </c>
      <c r="R50" s="42" t="str">
        <f t="shared" si="5"/>
        <v/>
      </c>
      <c r="S50" s="92"/>
      <c r="T50" s="43" t="str">
        <f t="shared" si="6"/>
        <v/>
      </c>
      <c r="U50" s="43" t="str">
        <f t="shared" si="7"/>
        <v/>
      </c>
      <c r="V50" s="43" t="str">
        <f t="shared" si="8"/>
        <v/>
      </c>
    </row>
    <row r="51" spans="1:22" s="3" customFormat="1" ht="27" customHeight="1" thickBot="1" x14ac:dyDescent="0.3">
      <c r="A51" s="105" t="str">
        <f>KRITERIEN!A93</f>
        <v>9c</v>
      </c>
      <c r="B51" s="106" t="str">
        <f>KRITERIENBOGEN!O80</f>
        <v/>
      </c>
      <c r="C51" s="44"/>
      <c r="D51" s="44"/>
      <c r="E51" s="44"/>
      <c r="F51" s="44"/>
      <c r="G51" s="44"/>
      <c r="H51" s="44"/>
      <c r="I51" s="44"/>
      <c r="J51" s="44"/>
      <c r="K51" s="44"/>
      <c r="L51" s="44"/>
      <c r="M51" s="39" t="str">
        <f t="shared" si="0"/>
        <v/>
      </c>
      <c r="N51" s="40" t="str">
        <f t="shared" si="1"/>
        <v/>
      </c>
      <c r="O51" s="41" t="str">
        <f t="shared" si="2"/>
        <v/>
      </c>
      <c r="P51" s="41" t="str">
        <f t="shared" si="3"/>
        <v/>
      </c>
      <c r="Q51" s="41" t="str">
        <f t="shared" si="4"/>
        <v/>
      </c>
      <c r="R51" s="42" t="str">
        <f t="shared" si="5"/>
        <v/>
      </c>
      <c r="S51" s="92"/>
      <c r="T51" s="43" t="str">
        <f t="shared" si="6"/>
        <v/>
      </c>
      <c r="U51" s="43" t="str">
        <f t="shared" si="7"/>
        <v/>
      </c>
      <c r="V51" s="43" t="str">
        <f t="shared" si="8"/>
        <v/>
      </c>
    </row>
    <row r="52" spans="1:22" s="3" customFormat="1" ht="27" customHeight="1" thickBot="1" x14ac:dyDescent="0.3">
      <c r="A52" s="105" t="str">
        <f>KRITERIEN!A94</f>
        <v>9d</v>
      </c>
      <c r="B52" s="106" t="str">
        <f>KRITERIENBOGEN!O81</f>
        <v/>
      </c>
      <c r="C52" s="44"/>
      <c r="D52" s="44"/>
      <c r="E52" s="44"/>
      <c r="F52" s="44"/>
      <c r="G52" s="44"/>
      <c r="H52" s="44"/>
      <c r="I52" s="44"/>
      <c r="J52" s="44"/>
      <c r="K52" s="44"/>
      <c r="L52" s="44"/>
      <c r="M52" s="39" t="str">
        <f t="shared" si="0"/>
        <v/>
      </c>
      <c r="N52" s="40" t="str">
        <f t="shared" si="1"/>
        <v/>
      </c>
      <c r="O52" s="41" t="str">
        <f t="shared" si="2"/>
        <v/>
      </c>
      <c r="P52" s="41" t="str">
        <f t="shared" si="3"/>
        <v/>
      </c>
      <c r="Q52" s="41" t="str">
        <f t="shared" si="4"/>
        <v/>
      </c>
      <c r="R52" s="42" t="str">
        <f t="shared" si="5"/>
        <v/>
      </c>
      <c r="S52" s="92"/>
      <c r="T52" s="43" t="str">
        <f t="shared" si="6"/>
        <v/>
      </c>
      <c r="U52" s="43" t="str">
        <f t="shared" si="7"/>
        <v/>
      </c>
      <c r="V52" s="43" t="str">
        <f t="shared" si="8"/>
        <v/>
      </c>
    </row>
    <row r="53" spans="1:22" s="3" customFormat="1" ht="27" customHeight="1" thickBot="1" x14ac:dyDescent="0.3">
      <c r="A53" s="105" t="str">
        <f>KRITERIEN!A95</f>
        <v>9e</v>
      </c>
      <c r="B53" s="106" t="str">
        <f>KRITERIENBOGEN!O82</f>
        <v/>
      </c>
      <c r="C53" s="44"/>
      <c r="D53" s="44"/>
      <c r="E53" s="44"/>
      <c r="F53" s="44"/>
      <c r="G53" s="44"/>
      <c r="H53" s="44"/>
      <c r="I53" s="44"/>
      <c r="J53" s="44"/>
      <c r="K53" s="44"/>
      <c r="L53" s="44"/>
      <c r="M53" s="39" t="str">
        <f t="shared" si="0"/>
        <v/>
      </c>
      <c r="N53" s="40" t="str">
        <f t="shared" si="1"/>
        <v/>
      </c>
      <c r="O53" s="41" t="str">
        <f t="shared" si="2"/>
        <v/>
      </c>
      <c r="P53" s="41" t="str">
        <f t="shared" si="3"/>
        <v/>
      </c>
      <c r="Q53" s="41" t="str">
        <f t="shared" si="4"/>
        <v/>
      </c>
      <c r="R53" s="42" t="str">
        <f t="shared" si="5"/>
        <v/>
      </c>
      <c r="S53" s="92"/>
      <c r="T53" s="43" t="str">
        <f t="shared" si="6"/>
        <v/>
      </c>
      <c r="U53" s="43" t="str">
        <f t="shared" si="7"/>
        <v/>
      </c>
      <c r="V53" s="43" t="str">
        <f t="shared" si="8"/>
        <v/>
      </c>
    </row>
    <row r="54" spans="1:22" s="3" customFormat="1" ht="27" customHeight="1" thickBot="1" x14ac:dyDescent="0.3">
      <c r="A54" s="105" t="str">
        <f>KRITERIEN!A100</f>
        <v>10a</v>
      </c>
      <c r="B54" s="106" t="str">
        <f>KRITERIENBOGEN!O86</f>
        <v/>
      </c>
      <c r="C54" s="44"/>
      <c r="D54" s="44"/>
      <c r="E54" s="44"/>
      <c r="F54" s="44"/>
      <c r="G54" s="44"/>
      <c r="H54" s="44"/>
      <c r="I54" s="44"/>
      <c r="J54" s="44"/>
      <c r="K54" s="44"/>
      <c r="L54" s="44"/>
      <c r="M54" s="39" t="str">
        <f t="shared" si="0"/>
        <v/>
      </c>
      <c r="N54" s="40" t="str">
        <f t="shared" si="1"/>
        <v/>
      </c>
      <c r="O54" s="41" t="str">
        <f t="shared" si="2"/>
        <v/>
      </c>
      <c r="P54" s="41" t="str">
        <f t="shared" si="3"/>
        <v/>
      </c>
      <c r="Q54" s="41" t="str">
        <f t="shared" si="4"/>
        <v/>
      </c>
      <c r="R54" s="42" t="str">
        <f t="shared" si="5"/>
        <v/>
      </c>
      <c r="S54" s="92"/>
      <c r="T54" s="43" t="str">
        <f t="shared" si="6"/>
        <v/>
      </c>
      <c r="U54" s="43" t="str">
        <f t="shared" si="7"/>
        <v/>
      </c>
      <c r="V54" s="43" t="str">
        <f t="shared" si="8"/>
        <v/>
      </c>
    </row>
    <row r="55" spans="1:22" s="3" customFormat="1" ht="27" customHeight="1" thickBot="1" x14ac:dyDescent="0.3">
      <c r="A55" s="105" t="str">
        <f>KRITERIEN!A101</f>
        <v>10b</v>
      </c>
      <c r="B55" s="106" t="str">
        <f>KRITERIENBOGEN!O87</f>
        <v/>
      </c>
      <c r="C55" s="44"/>
      <c r="D55" s="44"/>
      <c r="E55" s="44"/>
      <c r="F55" s="44"/>
      <c r="G55" s="44"/>
      <c r="H55" s="44"/>
      <c r="I55" s="44"/>
      <c r="J55" s="44"/>
      <c r="K55" s="44"/>
      <c r="L55" s="44"/>
      <c r="M55" s="39" t="str">
        <f t="shared" si="0"/>
        <v/>
      </c>
      <c r="N55" s="40" t="str">
        <f t="shared" si="1"/>
        <v/>
      </c>
      <c r="O55" s="41" t="str">
        <f t="shared" si="2"/>
        <v/>
      </c>
      <c r="P55" s="41" t="str">
        <f t="shared" si="3"/>
        <v/>
      </c>
      <c r="Q55" s="41" t="str">
        <f t="shared" si="4"/>
        <v/>
      </c>
      <c r="R55" s="42" t="str">
        <f t="shared" si="5"/>
        <v/>
      </c>
      <c r="S55" s="92"/>
      <c r="T55" s="43" t="str">
        <f t="shared" si="6"/>
        <v/>
      </c>
      <c r="U55" s="43" t="str">
        <f t="shared" si="7"/>
        <v/>
      </c>
      <c r="V55" s="43" t="str">
        <f t="shared" si="8"/>
        <v/>
      </c>
    </row>
    <row r="56" spans="1:22" s="3" customFormat="1" ht="27" customHeight="1" thickBot="1" x14ac:dyDescent="0.3">
      <c r="A56" s="105" t="str">
        <f>KRITERIEN!A102</f>
        <v>10c</v>
      </c>
      <c r="B56" s="106" t="str">
        <f>KRITERIENBOGEN!O88</f>
        <v/>
      </c>
      <c r="C56" s="44"/>
      <c r="D56" s="44"/>
      <c r="E56" s="44"/>
      <c r="F56" s="44"/>
      <c r="G56" s="44"/>
      <c r="H56" s="44"/>
      <c r="I56" s="44"/>
      <c r="J56" s="44"/>
      <c r="K56" s="44"/>
      <c r="L56" s="44"/>
      <c r="M56" s="39" t="str">
        <f t="shared" si="0"/>
        <v/>
      </c>
      <c r="N56" s="40" t="str">
        <f t="shared" si="1"/>
        <v/>
      </c>
      <c r="O56" s="41" t="str">
        <f t="shared" si="2"/>
        <v/>
      </c>
      <c r="P56" s="41" t="str">
        <f t="shared" si="3"/>
        <v/>
      </c>
      <c r="Q56" s="41" t="str">
        <f t="shared" si="4"/>
        <v/>
      </c>
      <c r="R56" s="42" t="str">
        <f t="shared" si="5"/>
        <v/>
      </c>
      <c r="S56" s="92"/>
      <c r="T56" s="43" t="str">
        <f t="shared" si="6"/>
        <v/>
      </c>
      <c r="U56" s="43" t="str">
        <f t="shared" si="7"/>
        <v/>
      </c>
      <c r="V56" s="43" t="str">
        <f t="shared" si="8"/>
        <v/>
      </c>
    </row>
    <row r="57" spans="1:22" s="3" customFormat="1" ht="27" customHeight="1" thickBot="1" x14ac:dyDescent="0.3">
      <c r="A57" s="105" t="str">
        <f>KRITERIEN!A103</f>
        <v>10d</v>
      </c>
      <c r="B57" s="106" t="str">
        <f>KRITERIENBOGEN!O89</f>
        <v/>
      </c>
      <c r="C57" s="44"/>
      <c r="D57" s="44"/>
      <c r="E57" s="44"/>
      <c r="F57" s="44"/>
      <c r="G57" s="44"/>
      <c r="H57" s="44"/>
      <c r="I57" s="44"/>
      <c r="J57" s="44"/>
      <c r="K57" s="44"/>
      <c r="L57" s="44"/>
      <c r="M57" s="39" t="str">
        <f t="shared" si="0"/>
        <v/>
      </c>
      <c r="N57" s="40" t="str">
        <f t="shared" si="1"/>
        <v/>
      </c>
      <c r="O57" s="41" t="str">
        <f t="shared" si="2"/>
        <v/>
      </c>
      <c r="P57" s="41" t="str">
        <f t="shared" si="3"/>
        <v/>
      </c>
      <c r="Q57" s="41" t="str">
        <f t="shared" si="4"/>
        <v/>
      </c>
      <c r="R57" s="42" t="str">
        <f t="shared" si="5"/>
        <v/>
      </c>
      <c r="S57" s="92"/>
      <c r="T57" s="43" t="str">
        <f t="shared" si="6"/>
        <v/>
      </c>
      <c r="U57" s="43" t="str">
        <f t="shared" si="7"/>
        <v/>
      </c>
      <c r="V57" s="43" t="str">
        <f t="shared" si="8"/>
        <v/>
      </c>
    </row>
    <row r="58" spans="1:22" ht="27" customHeight="1" thickBot="1" x14ac:dyDescent="0.3">
      <c r="A58" s="105" t="str">
        <f>KRITERIEN!A104</f>
        <v>10e</v>
      </c>
      <c r="B58" s="106" t="str">
        <f>KRITERIENBOGEN!O90</f>
        <v/>
      </c>
      <c r="C58" s="44"/>
      <c r="D58" s="44"/>
      <c r="E58" s="44"/>
      <c r="F58" s="44"/>
      <c r="G58" s="44"/>
      <c r="H58" s="44"/>
      <c r="I58" s="44"/>
      <c r="J58" s="44"/>
      <c r="K58" s="44"/>
      <c r="L58" s="44"/>
      <c r="M58" s="39" t="str">
        <f t="shared" si="0"/>
        <v/>
      </c>
      <c r="N58" s="40" t="str">
        <f t="shared" si="1"/>
        <v/>
      </c>
      <c r="O58" s="41" t="str">
        <f t="shared" si="2"/>
        <v/>
      </c>
      <c r="P58" s="41" t="str">
        <f t="shared" si="3"/>
        <v/>
      </c>
      <c r="Q58" s="41" t="str">
        <f t="shared" si="4"/>
        <v/>
      </c>
      <c r="R58" s="42" t="str">
        <f t="shared" si="5"/>
        <v/>
      </c>
      <c r="T58" s="43" t="str">
        <f t="shared" si="6"/>
        <v/>
      </c>
      <c r="U58" s="43" t="str">
        <f t="shared" si="7"/>
        <v/>
      </c>
      <c r="V58" s="43" t="str">
        <f t="shared" si="8"/>
        <v/>
      </c>
    </row>
    <row r="73" spans="16:265" x14ac:dyDescent="0.25">
      <c r="P73" s="9"/>
      <c r="Q73" s="3"/>
      <c r="R73" s="3"/>
      <c r="JE73" s="4"/>
    </row>
    <row r="74" spans="16:265" x14ac:dyDescent="0.25">
      <c r="P74" s="9"/>
      <c r="Q74" s="3"/>
      <c r="R74" s="3"/>
      <c r="JE74" s="4"/>
    </row>
    <row r="75" spans="16:265" x14ac:dyDescent="0.25">
      <c r="P75" s="9"/>
      <c r="Q75" s="3"/>
      <c r="R75" s="3"/>
      <c r="JE75" s="4"/>
    </row>
    <row r="76" spans="16:265" x14ac:dyDescent="0.25">
      <c r="P76" s="9"/>
      <c r="Q76" s="3"/>
      <c r="R76" s="3"/>
      <c r="JE76" s="4"/>
    </row>
    <row r="77" spans="16:265" x14ac:dyDescent="0.25">
      <c r="P77" s="9"/>
      <c r="Q77" s="3"/>
      <c r="R77" s="3"/>
      <c r="JE77" s="4"/>
    </row>
    <row r="78" spans="16:265" x14ac:dyDescent="0.25">
      <c r="P78" s="9"/>
      <c r="Q78" s="3"/>
      <c r="R78" s="3"/>
      <c r="JE78" s="4"/>
    </row>
    <row r="79" spans="16:265" x14ac:dyDescent="0.25">
      <c r="P79" s="9"/>
      <c r="Q79" s="3"/>
      <c r="R79" s="3"/>
      <c r="JE79" s="4"/>
    </row>
    <row r="80" spans="16:265" x14ac:dyDescent="0.25">
      <c r="P80" s="9"/>
      <c r="Q80" s="3"/>
      <c r="R80" s="3"/>
      <c r="JE80" s="4"/>
    </row>
    <row r="81" spans="16:265" x14ac:dyDescent="0.25">
      <c r="P81" s="9"/>
      <c r="Q81" s="3"/>
      <c r="R81" s="3"/>
      <c r="JE81" s="4"/>
    </row>
    <row r="82" spans="16:265" x14ac:dyDescent="0.25">
      <c r="P82" s="9"/>
      <c r="Q82" s="3"/>
      <c r="R82" s="3"/>
      <c r="JE82" s="4"/>
    </row>
    <row r="83" spans="16:265" x14ac:dyDescent="0.25">
      <c r="P83" s="9"/>
      <c r="Q83" s="3"/>
      <c r="R83" s="3"/>
      <c r="JE83" s="4"/>
    </row>
    <row r="84" spans="16:265" x14ac:dyDescent="0.25">
      <c r="P84" s="9"/>
      <c r="Q84" s="3"/>
      <c r="R84" s="3"/>
      <c r="JE84" s="4"/>
    </row>
    <row r="85" spans="16:265" x14ac:dyDescent="0.25">
      <c r="P85" s="9"/>
      <c r="Q85" s="3"/>
      <c r="R85" s="3"/>
      <c r="JE85" s="4"/>
    </row>
    <row r="86" spans="16:265" x14ac:dyDescent="0.25">
      <c r="P86" s="9"/>
      <c r="Q86" s="3"/>
      <c r="R86" s="3"/>
      <c r="JE86" s="4"/>
    </row>
    <row r="87" spans="16:265" x14ac:dyDescent="0.25">
      <c r="P87" s="9"/>
      <c r="Q87" s="3"/>
      <c r="R87" s="3"/>
      <c r="JE87" s="4"/>
    </row>
    <row r="88" spans="16:265" x14ac:dyDescent="0.25">
      <c r="P88" s="9"/>
      <c r="Q88" s="3"/>
      <c r="R88" s="3"/>
      <c r="JE88" s="4"/>
    </row>
    <row r="89" spans="16:265" x14ac:dyDescent="0.25">
      <c r="P89" s="9"/>
      <c r="Q89" s="3"/>
      <c r="R89" s="3"/>
      <c r="JE89" s="4"/>
    </row>
    <row r="90" spans="16:265" x14ac:dyDescent="0.25">
      <c r="P90" s="9"/>
      <c r="Q90" s="3"/>
      <c r="R90" s="3"/>
      <c r="JE90" s="4"/>
    </row>
    <row r="91" spans="16:265" x14ac:dyDescent="0.25">
      <c r="P91" s="9"/>
      <c r="Q91" s="3"/>
      <c r="R91" s="3"/>
      <c r="JE91" s="4"/>
    </row>
    <row r="92" spans="16:265" x14ac:dyDescent="0.25">
      <c r="P92" s="9"/>
      <c r="Q92" s="3"/>
      <c r="R92" s="3"/>
      <c r="JE92" s="4"/>
    </row>
    <row r="93" spans="16:265" x14ac:dyDescent="0.25">
      <c r="P93" s="9"/>
      <c r="Q93" s="3"/>
      <c r="R93" s="3"/>
      <c r="JE93" s="4"/>
    </row>
    <row r="94" spans="16:265" x14ac:dyDescent="0.25">
      <c r="P94" s="9"/>
      <c r="Q94" s="3"/>
      <c r="R94" s="3"/>
      <c r="JE94" s="4"/>
    </row>
    <row r="95" spans="16:265" x14ac:dyDescent="0.25">
      <c r="P95" s="9"/>
      <c r="Q95" s="3"/>
      <c r="R95" s="3"/>
      <c r="JE95" s="4"/>
    </row>
    <row r="96" spans="16:265" x14ac:dyDescent="0.25">
      <c r="P96" s="9"/>
      <c r="Q96" s="3"/>
      <c r="R96" s="3"/>
      <c r="JE96" s="4"/>
    </row>
    <row r="97" spans="16:265" x14ac:dyDescent="0.25">
      <c r="P97" s="9"/>
      <c r="Q97" s="3"/>
      <c r="R97" s="3"/>
      <c r="JE97" s="4"/>
    </row>
    <row r="98" spans="16:265" x14ac:dyDescent="0.25">
      <c r="P98" s="9"/>
      <c r="Q98" s="3"/>
      <c r="R98" s="3"/>
      <c r="JE98" s="4"/>
    </row>
    <row r="99" spans="16:265" x14ac:dyDescent="0.25">
      <c r="P99" s="9"/>
      <c r="Q99" s="3"/>
      <c r="R99" s="3"/>
      <c r="JE99" s="4"/>
    </row>
    <row r="100" spans="16:265" x14ac:dyDescent="0.25">
      <c r="P100" s="9"/>
      <c r="Q100" s="3"/>
      <c r="R100" s="3"/>
      <c r="JE100" s="4"/>
    </row>
    <row r="101" spans="16:265" x14ac:dyDescent="0.25">
      <c r="P101" s="9"/>
      <c r="Q101" s="3"/>
      <c r="R101" s="3"/>
      <c r="JE101" s="4"/>
    </row>
    <row r="102" spans="16:265" x14ac:dyDescent="0.25">
      <c r="P102" s="9"/>
      <c r="Q102" s="3"/>
      <c r="R102" s="3"/>
      <c r="JE102" s="4"/>
    </row>
    <row r="103" spans="16:265" x14ac:dyDescent="0.25">
      <c r="P103" s="9"/>
      <c r="Q103" s="3"/>
      <c r="R103" s="3"/>
      <c r="JE103" s="4"/>
    </row>
    <row r="104" spans="16:265" x14ac:dyDescent="0.25">
      <c r="P104" s="9"/>
      <c r="Q104" s="3"/>
      <c r="R104" s="3"/>
      <c r="JE104" s="4"/>
    </row>
    <row r="105" spans="16:265" x14ac:dyDescent="0.25">
      <c r="P105" s="9"/>
      <c r="Q105" s="3"/>
      <c r="R105" s="3"/>
      <c r="JE105" s="4"/>
    </row>
    <row r="106" spans="16:265" x14ac:dyDescent="0.25">
      <c r="P106" s="9"/>
      <c r="Q106" s="3"/>
      <c r="R106" s="3"/>
      <c r="JE106" s="4"/>
    </row>
    <row r="107" spans="16:265" x14ac:dyDescent="0.25">
      <c r="P107" s="9"/>
      <c r="Q107" s="3"/>
      <c r="R107" s="3"/>
      <c r="JE107" s="4"/>
    </row>
    <row r="108" spans="16:265" x14ac:dyDescent="0.25">
      <c r="P108" s="9"/>
      <c r="Q108" s="3"/>
      <c r="R108" s="3"/>
      <c r="JE108" s="4"/>
    </row>
    <row r="109" spans="16:265" x14ac:dyDescent="0.25">
      <c r="P109" s="9"/>
      <c r="Q109" s="3"/>
      <c r="R109" s="3"/>
      <c r="JE109" s="4"/>
    </row>
    <row r="110" spans="16:265" x14ac:dyDescent="0.25">
      <c r="P110" s="9"/>
      <c r="Q110" s="3"/>
      <c r="R110" s="3"/>
      <c r="JE110" s="4"/>
    </row>
    <row r="111" spans="16:265" x14ac:dyDescent="0.25">
      <c r="P111" s="9"/>
      <c r="Q111" s="3"/>
      <c r="R111" s="3"/>
      <c r="JE111" s="4"/>
    </row>
    <row r="112" spans="16:265" x14ac:dyDescent="0.25">
      <c r="P112" s="9"/>
      <c r="Q112" s="3"/>
      <c r="R112" s="3"/>
      <c r="JE112" s="4"/>
    </row>
    <row r="113" spans="16:265" x14ac:dyDescent="0.25">
      <c r="P113" s="9"/>
      <c r="Q113" s="3"/>
      <c r="R113" s="3"/>
      <c r="JE113" s="4"/>
    </row>
    <row r="114" spans="16:265" x14ac:dyDescent="0.25">
      <c r="P114" s="9"/>
      <c r="Q114" s="3"/>
      <c r="R114" s="3"/>
      <c r="JE114" s="4"/>
    </row>
    <row r="115" spans="16:265" x14ac:dyDescent="0.25">
      <c r="P115" s="9"/>
      <c r="Q115" s="3"/>
      <c r="R115" s="3"/>
      <c r="JE115" s="4"/>
    </row>
    <row r="116" spans="16:265" x14ac:dyDescent="0.25">
      <c r="P116" s="9"/>
      <c r="Q116" s="3"/>
      <c r="R116" s="3"/>
      <c r="JE116" s="4"/>
    </row>
    <row r="117" spans="16:265" x14ac:dyDescent="0.25">
      <c r="P117" s="9"/>
      <c r="Q117" s="3"/>
      <c r="R117" s="3"/>
      <c r="JE117" s="4"/>
    </row>
    <row r="118" spans="16:265" x14ac:dyDescent="0.25">
      <c r="P118" s="9"/>
      <c r="Q118" s="3"/>
      <c r="R118" s="3"/>
      <c r="JE118" s="4"/>
    </row>
    <row r="119" spans="16:265" x14ac:dyDescent="0.25">
      <c r="P119" s="9"/>
      <c r="Q119" s="3"/>
      <c r="R119" s="3"/>
      <c r="JE119" s="4"/>
    </row>
    <row r="120" spans="16:265" x14ac:dyDescent="0.25">
      <c r="P120" s="9"/>
      <c r="Q120" s="3"/>
      <c r="R120" s="3"/>
      <c r="JE120" s="4"/>
    </row>
    <row r="121" spans="16:265" x14ac:dyDescent="0.25">
      <c r="P121" s="9"/>
      <c r="Q121" s="3"/>
      <c r="R121" s="3"/>
      <c r="JE121" s="4"/>
    </row>
    <row r="122" spans="16:265" x14ac:dyDescent="0.25">
      <c r="P122" s="9"/>
      <c r="Q122" s="3"/>
      <c r="R122" s="3"/>
      <c r="JE122" s="4"/>
    </row>
    <row r="123" spans="16:265" x14ac:dyDescent="0.25">
      <c r="P123" s="9"/>
      <c r="Q123" s="3"/>
      <c r="R123" s="3"/>
      <c r="JE123" s="4"/>
    </row>
    <row r="124" spans="16:265" x14ac:dyDescent="0.25">
      <c r="P124" s="9"/>
      <c r="Q124" s="3"/>
      <c r="R124" s="3"/>
      <c r="JE124" s="4"/>
    </row>
    <row r="125" spans="16:265" x14ac:dyDescent="0.25">
      <c r="P125" s="9"/>
      <c r="Q125" s="3"/>
      <c r="R125" s="3"/>
      <c r="JE125" s="4"/>
    </row>
    <row r="126" spans="16:265" x14ac:dyDescent="0.25">
      <c r="P126" s="9"/>
      <c r="Q126" s="3"/>
      <c r="R126" s="3"/>
      <c r="JE126" s="4"/>
    </row>
    <row r="127" spans="16:265" x14ac:dyDescent="0.25">
      <c r="P127" s="9"/>
      <c r="Q127" s="3"/>
      <c r="R127" s="3"/>
      <c r="JE127" s="4"/>
    </row>
    <row r="128" spans="16:265" x14ac:dyDescent="0.25">
      <c r="P128" s="9"/>
      <c r="Q128" s="3"/>
      <c r="R128" s="3"/>
      <c r="JE128" s="4"/>
    </row>
    <row r="129" spans="16:265" x14ac:dyDescent="0.25">
      <c r="P129" s="9"/>
      <c r="Q129" s="3"/>
      <c r="R129" s="3"/>
      <c r="JE129" s="4"/>
    </row>
    <row r="130" spans="16:265" x14ac:dyDescent="0.25">
      <c r="P130" s="9"/>
      <c r="Q130" s="3"/>
      <c r="R130" s="3"/>
      <c r="JE130" s="4"/>
    </row>
    <row r="131" spans="16:265" x14ac:dyDescent="0.25">
      <c r="P131" s="9"/>
      <c r="Q131" s="3"/>
      <c r="R131" s="3"/>
      <c r="JE131" s="4"/>
    </row>
    <row r="132" spans="16:265" x14ac:dyDescent="0.25">
      <c r="P132" s="9"/>
      <c r="Q132" s="3"/>
      <c r="R132" s="3"/>
      <c r="JE132" s="4"/>
    </row>
    <row r="133" spans="16:265" x14ac:dyDescent="0.25">
      <c r="P133" s="9"/>
      <c r="Q133" s="3"/>
      <c r="R133" s="3"/>
      <c r="JE133" s="4"/>
    </row>
    <row r="134" spans="16:265" x14ac:dyDescent="0.25">
      <c r="P134" s="9"/>
      <c r="Q134" s="3"/>
      <c r="R134" s="3"/>
      <c r="JE134" s="4"/>
    </row>
    <row r="135" spans="16:265" x14ac:dyDescent="0.25">
      <c r="P135" s="9"/>
      <c r="Q135" s="3"/>
      <c r="R135" s="3"/>
      <c r="JE135" s="4"/>
    </row>
    <row r="136" spans="16:265" x14ac:dyDescent="0.25">
      <c r="P136" s="9"/>
      <c r="Q136" s="3"/>
      <c r="R136" s="3"/>
      <c r="JE136" s="4"/>
    </row>
    <row r="137" spans="16:265" x14ac:dyDescent="0.25">
      <c r="P137" s="9"/>
      <c r="Q137" s="3"/>
      <c r="R137" s="3"/>
      <c r="JE137" s="4"/>
    </row>
    <row r="138" spans="16:265" x14ac:dyDescent="0.25">
      <c r="P138" s="9"/>
      <c r="Q138" s="3"/>
      <c r="R138" s="3"/>
      <c r="JE138" s="4"/>
    </row>
    <row r="139" spans="16:265" x14ac:dyDescent="0.25">
      <c r="P139" s="9"/>
      <c r="Q139" s="3"/>
      <c r="R139" s="3"/>
      <c r="JE139" s="4"/>
    </row>
    <row r="140" spans="16:265" x14ac:dyDescent="0.25">
      <c r="P140" s="9"/>
      <c r="Q140" s="3"/>
      <c r="R140" s="3"/>
      <c r="JE140" s="4"/>
    </row>
    <row r="141" spans="16:265" x14ac:dyDescent="0.25">
      <c r="P141" s="9"/>
      <c r="Q141" s="3"/>
      <c r="R141" s="3"/>
      <c r="JE141" s="4"/>
    </row>
    <row r="142" spans="16:265" x14ac:dyDescent="0.25">
      <c r="P142" s="9"/>
      <c r="Q142" s="3"/>
      <c r="R142" s="3"/>
      <c r="JE142" s="4"/>
    </row>
    <row r="143" spans="16:265" x14ac:dyDescent="0.25">
      <c r="P143" s="9"/>
      <c r="Q143" s="3"/>
      <c r="R143" s="3"/>
      <c r="JE143" s="4"/>
    </row>
    <row r="144" spans="16:265" x14ac:dyDescent="0.25">
      <c r="P144" s="9"/>
      <c r="Q144" s="3"/>
      <c r="R144" s="3"/>
      <c r="JE144" s="4"/>
    </row>
    <row r="145" spans="16:265" x14ac:dyDescent="0.25">
      <c r="P145" s="9"/>
      <c r="Q145" s="3"/>
      <c r="R145" s="3"/>
      <c r="JE145" s="4"/>
    </row>
    <row r="146" spans="16:265" x14ac:dyDescent="0.25">
      <c r="P146" s="9"/>
      <c r="Q146" s="3"/>
      <c r="R146" s="3"/>
      <c r="JE146" s="4"/>
    </row>
    <row r="147" spans="16:265" x14ac:dyDescent="0.25">
      <c r="P147" s="9"/>
      <c r="Q147" s="3"/>
      <c r="R147" s="3"/>
      <c r="JE147" s="4"/>
    </row>
    <row r="148" spans="16:265" x14ac:dyDescent="0.25">
      <c r="P148" s="9"/>
      <c r="Q148" s="3"/>
      <c r="R148" s="3"/>
      <c r="JE148" s="4"/>
    </row>
    <row r="149" spans="16:265" x14ac:dyDescent="0.25">
      <c r="P149" s="9"/>
      <c r="Q149" s="3"/>
      <c r="R149" s="3"/>
      <c r="JE149" s="4"/>
    </row>
    <row r="150" spans="16:265" x14ac:dyDescent="0.25">
      <c r="P150" s="9"/>
      <c r="Q150" s="3"/>
      <c r="R150" s="3"/>
      <c r="JE150" s="4"/>
    </row>
    <row r="151" spans="16:265" x14ac:dyDescent="0.25">
      <c r="P151" s="9"/>
      <c r="Q151" s="3"/>
      <c r="R151" s="3"/>
      <c r="JE151" s="4"/>
    </row>
    <row r="152" spans="16:265" x14ac:dyDescent="0.25">
      <c r="P152" s="9"/>
      <c r="Q152" s="3"/>
      <c r="R152" s="3"/>
      <c r="JE152" s="4"/>
    </row>
    <row r="153" spans="16:265" x14ac:dyDescent="0.25">
      <c r="P153" s="9"/>
      <c r="Q153" s="3"/>
      <c r="R153" s="3"/>
      <c r="JE153" s="4"/>
    </row>
    <row r="154" spans="16:265" x14ac:dyDescent="0.25">
      <c r="P154" s="9"/>
      <c r="Q154" s="3"/>
      <c r="R154" s="3"/>
      <c r="JE154" s="4"/>
    </row>
    <row r="155" spans="16:265" x14ac:dyDescent="0.25">
      <c r="P155" s="9"/>
      <c r="Q155" s="3"/>
      <c r="R155" s="3"/>
      <c r="JE155" s="4"/>
    </row>
    <row r="156" spans="16:265" x14ac:dyDescent="0.25">
      <c r="P156" s="9"/>
      <c r="Q156" s="3"/>
      <c r="R156" s="3"/>
      <c r="JE156" s="4"/>
    </row>
    <row r="157" spans="16:265" x14ac:dyDescent="0.25">
      <c r="P157" s="9"/>
      <c r="Q157" s="3"/>
      <c r="R157" s="3"/>
      <c r="JE157" s="4"/>
    </row>
    <row r="158" spans="16:265" x14ac:dyDescent="0.25">
      <c r="P158" s="9"/>
      <c r="Q158" s="3"/>
      <c r="R158" s="3"/>
      <c r="JE158" s="4"/>
    </row>
    <row r="159" spans="16:265" x14ac:dyDescent="0.25">
      <c r="P159" s="9"/>
      <c r="Q159" s="3"/>
      <c r="R159" s="3"/>
      <c r="JE159" s="4"/>
    </row>
    <row r="160" spans="16:265" x14ac:dyDescent="0.25">
      <c r="P160" s="9"/>
      <c r="Q160" s="3"/>
      <c r="R160" s="3"/>
      <c r="JE160" s="4"/>
    </row>
    <row r="161" spans="16:265" x14ac:dyDescent="0.25">
      <c r="P161" s="9"/>
      <c r="Q161" s="3"/>
      <c r="R161" s="3"/>
      <c r="JE161" s="4"/>
    </row>
  </sheetData>
  <sheetProtection sheet="1" objects="1" scenarios="1"/>
  <dataConsolidate/>
  <mergeCells count="6">
    <mergeCell ref="A1:D1"/>
    <mergeCell ref="E1:R1"/>
    <mergeCell ref="A3:R3"/>
    <mergeCell ref="A4:R4"/>
    <mergeCell ref="F6:G6"/>
    <mergeCell ref="H6:R6"/>
  </mergeCells>
  <conditionalFormatting sqref="A9:R58">
    <cfRule type="expression" dxfId="0" priority="1">
      <formula>OR($A9="",$B9="",$B9=0)</formula>
    </cfRule>
  </conditionalFormatting>
  <dataValidations count="1">
    <dataValidation allowBlank="1" showErrorMessage="1" errorTitle="Wert nicht zulässig!" error="Der Wert entspricht nicht der auf dem Tabellenblatt &quot;Kriterien&quot; eingetragenen Bewertungsskala." sqref="B9:B58 M9:R58"/>
  </dataValidations>
  <pageMargins left="0.70866141732283472" right="0.70866141732283472" top="0.98425196850393704" bottom="1.1811023622047245" header="0.31496062992125984" footer="0.31496062992125984"/>
  <pageSetup paperSize="9" scale="84" fitToHeight="2" orientation="portrait" horizontalDpi="30066" verticalDpi="26478" r:id="rId1"/>
  <headerFooter alignWithMargins="0">
    <oddFooter>&amp;L&amp;"Arial,Standard"&amp;7&amp;F / &amp;A&amp;R&amp;"Arial,Standard"&amp;7Seite &amp;P von &amp;N</oddFooter>
  </headerFooter>
  <rowBreaks count="1" manualBreakCount="1">
    <brk id="28" max="16383" man="1"/>
  </rowBreaks>
  <extLst>
    <ext xmlns:x14="http://schemas.microsoft.com/office/spreadsheetml/2009/9/main" uri="{CCE6A557-97BC-4b89-ADB6-D9C93CAAB3DF}">
      <x14:dataValidations xmlns:xm="http://schemas.microsoft.com/office/excel/2006/main" count="1">
        <x14:dataValidation type="whole" allowBlank="1" showErrorMessage="1" errorTitle="Wert nicht zulässig!" error="Der Wert entspricht nicht der auf dem Tabellenblatt &quot;Kriterien&quot; eingetragenen Bewertungsskala.">
          <x14:formula1>
            <xm:f>KRITERIEN!$E$11</xm:f>
          </x14:formula1>
          <x14:formula2>
            <xm:f>KRITERIEN!$E$12</xm:f>
          </x14:formula2>
          <xm:sqref>C9:L58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266"/>
  <sheetViews>
    <sheetView showGridLines="0" zoomScaleNormal="100" workbookViewId="0">
      <selection activeCell="A2" sqref="A2"/>
    </sheetView>
  </sheetViews>
  <sheetFormatPr baseColWidth="10" defaultColWidth="10.7109375" defaultRowHeight="15" x14ac:dyDescent="0.25"/>
  <cols>
    <col min="1" max="1" width="5.7109375" style="3" customWidth="1"/>
    <col min="2" max="2" width="15.7109375" style="3" customWidth="1"/>
    <col min="3" max="3" width="20.7109375" style="3" customWidth="1"/>
    <col min="4" max="4" width="5.7109375" style="3" customWidth="1"/>
    <col min="5" max="5" width="10.7109375" style="3" customWidth="1"/>
    <col min="6" max="6" width="75.7109375" style="3" customWidth="1"/>
    <col min="7" max="7" width="5.7109375" style="3" customWidth="1"/>
    <col min="8" max="8" width="11.5703125" style="3" bestFit="1" customWidth="1"/>
    <col min="9" max="256" width="10.7109375" style="3" bestFit="1" customWidth="1"/>
    <col min="257" max="16384" width="10.7109375" style="4"/>
  </cols>
  <sheetData>
    <row r="1" spans="1:7" s="3" customFormat="1" ht="9.9499999999999993" customHeight="1" x14ac:dyDescent="0.25">
      <c r="A1" s="139" t="s">
        <v>201</v>
      </c>
      <c r="B1" s="139"/>
      <c r="C1" s="183" t="s">
        <v>0</v>
      </c>
      <c r="D1" s="184"/>
      <c r="E1" s="184"/>
      <c r="F1" s="184"/>
    </row>
    <row r="2" spans="1:7" ht="24" customHeight="1" x14ac:dyDescent="0.25"/>
    <row r="3" spans="1:7" s="3" customFormat="1" ht="15.75" customHeight="1" x14ac:dyDescent="0.25">
      <c r="A3" s="5" t="s">
        <v>87</v>
      </c>
      <c r="B3" s="6"/>
      <c r="C3" s="6"/>
      <c r="E3" s="7" t="s">
        <v>88</v>
      </c>
      <c r="F3" s="8" t="str">
        <f>IF(ALLGEMEINES!$A$9="","",ALLGEMEINES!$A$9)</f>
        <v/>
      </c>
    </row>
    <row r="4" spans="1:7" s="3" customFormat="1" ht="15.75" customHeight="1" x14ac:dyDescent="0.25">
      <c r="E4" s="9"/>
    </row>
    <row r="5" spans="1:7" s="3" customFormat="1" ht="15.75" customHeight="1" x14ac:dyDescent="0.25">
      <c r="A5" s="5"/>
      <c r="B5" s="89"/>
      <c r="C5" s="89"/>
      <c r="E5" s="7" t="s">
        <v>89</v>
      </c>
      <c r="F5" s="10" t="str">
        <f>IF(ANGEBOT!$A$9="","",ANGEBOT!$A$9)</f>
        <v/>
      </c>
    </row>
    <row r="6" spans="1:7" s="3" customFormat="1" ht="15.75" customHeight="1" x14ac:dyDescent="0.25">
      <c r="B6" s="90"/>
      <c r="C6" s="90"/>
      <c r="E6" s="9"/>
    </row>
    <row r="7" spans="1:7" s="3" customFormat="1" ht="15.75" customHeight="1" x14ac:dyDescent="0.25">
      <c r="B7" s="90"/>
      <c r="C7" s="90"/>
      <c r="E7" s="7" t="s">
        <v>90</v>
      </c>
      <c r="F7" s="8" t="str">
        <f>IF(ANGEBOT!$A$12="","",ANGEBOT!$A$12)</f>
        <v/>
      </c>
    </row>
    <row r="8" spans="1:7" s="3" customFormat="1" ht="15.75" customHeight="1" x14ac:dyDescent="0.25"/>
    <row r="9" spans="1:7" s="12" customFormat="1" ht="27" customHeight="1" x14ac:dyDescent="0.25">
      <c r="A9" s="204"/>
      <c r="B9" s="204"/>
      <c r="C9" s="204"/>
      <c r="D9" s="204"/>
      <c r="E9" s="204"/>
      <c r="F9" s="11"/>
    </row>
    <row r="10" spans="1:7" s="15" customFormat="1" ht="27" customHeight="1" x14ac:dyDescent="0.2">
      <c r="A10" s="13"/>
      <c r="B10" s="206"/>
      <c r="C10" s="206"/>
      <c r="D10" s="206"/>
      <c r="E10" s="206"/>
      <c r="F10" s="13"/>
      <c r="G10" s="14"/>
    </row>
    <row r="11" spans="1:7" s="17" customFormat="1" ht="27" customHeight="1" x14ac:dyDescent="0.25">
      <c r="A11" s="16"/>
      <c r="B11" s="204"/>
      <c r="C11" s="204"/>
      <c r="D11" s="204"/>
      <c r="E11" s="204"/>
      <c r="F11" s="16"/>
    </row>
    <row r="12" spans="1:7" s="17" customFormat="1" ht="27" customHeight="1" x14ac:dyDescent="0.25">
      <c r="A12" s="16"/>
      <c r="B12" s="204"/>
      <c r="C12" s="204"/>
      <c r="D12" s="204"/>
      <c r="E12" s="204"/>
      <c r="F12" s="16"/>
    </row>
    <row r="13" spans="1:7" s="17" customFormat="1" ht="27" customHeight="1" x14ac:dyDescent="0.25">
      <c r="A13" s="16"/>
      <c r="B13" s="204"/>
      <c r="C13" s="204"/>
      <c r="D13" s="204"/>
      <c r="E13" s="204"/>
      <c r="F13" s="16"/>
    </row>
    <row r="14" spans="1:7" s="17" customFormat="1" ht="27" customHeight="1" x14ac:dyDescent="0.25">
      <c r="A14" s="16"/>
      <c r="B14" s="204"/>
      <c r="C14" s="204"/>
      <c r="D14" s="204"/>
      <c r="E14" s="204"/>
      <c r="F14" s="16"/>
    </row>
    <row r="15" spans="1:7" s="17" customFormat="1" ht="27" customHeight="1" x14ac:dyDescent="0.25">
      <c r="A15" s="16"/>
      <c r="B15" s="204"/>
      <c r="C15" s="204"/>
      <c r="D15" s="204"/>
      <c r="E15" s="204"/>
      <c r="F15" s="16"/>
    </row>
    <row r="16" spans="1:7" s="17" customFormat="1" ht="27" customHeight="1" x14ac:dyDescent="0.25"/>
    <row r="17" spans="1:8" s="12" customFormat="1" ht="27" customHeight="1" x14ac:dyDescent="0.25">
      <c r="A17" s="204"/>
      <c r="B17" s="204"/>
      <c r="C17" s="204"/>
      <c r="D17" s="204"/>
      <c r="E17" s="204"/>
      <c r="F17" s="11"/>
      <c r="H17" s="17"/>
    </row>
    <row r="18" spans="1:8" s="15" customFormat="1" ht="27" customHeight="1" x14ac:dyDescent="0.2">
      <c r="A18" s="13"/>
      <c r="B18" s="206"/>
      <c r="C18" s="206"/>
      <c r="D18" s="206"/>
      <c r="E18" s="206"/>
      <c r="F18" s="13"/>
      <c r="G18" s="14"/>
      <c r="H18" s="17"/>
    </row>
    <row r="19" spans="1:8" s="17" customFormat="1" ht="27" customHeight="1" x14ac:dyDescent="0.25">
      <c r="A19" s="16"/>
      <c r="B19" s="204"/>
      <c r="C19" s="204"/>
      <c r="D19" s="204"/>
      <c r="E19" s="204"/>
      <c r="F19" s="16"/>
    </row>
    <row r="20" spans="1:8" s="17" customFormat="1" ht="27" customHeight="1" x14ac:dyDescent="0.25">
      <c r="A20" s="16"/>
      <c r="B20" s="204"/>
      <c r="C20" s="204"/>
      <c r="D20" s="204"/>
      <c r="E20" s="204"/>
      <c r="F20" s="16"/>
    </row>
    <row r="21" spans="1:8" s="17" customFormat="1" ht="27" customHeight="1" x14ac:dyDescent="0.25">
      <c r="A21" s="16"/>
      <c r="B21" s="204"/>
      <c r="C21" s="204"/>
      <c r="D21" s="204"/>
      <c r="E21" s="204"/>
      <c r="F21" s="16"/>
    </row>
    <row r="22" spans="1:8" s="17" customFormat="1" ht="27" customHeight="1" x14ac:dyDescent="0.25">
      <c r="A22" s="16"/>
      <c r="B22" s="204"/>
      <c r="C22" s="204"/>
      <c r="D22" s="204"/>
      <c r="E22" s="204"/>
      <c r="F22" s="16"/>
    </row>
    <row r="23" spans="1:8" s="17" customFormat="1" ht="27" customHeight="1" x14ac:dyDescent="0.25">
      <c r="A23" s="16"/>
      <c r="B23" s="204"/>
      <c r="C23" s="204"/>
      <c r="D23" s="204"/>
      <c r="E23" s="204"/>
      <c r="F23" s="16"/>
    </row>
    <row r="24" spans="1:8" s="17" customFormat="1" ht="27" customHeight="1" x14ac:dyDescent="0.25"/>
    <row r="25" spans="1:8" s="12" customFormat="1" ht="27" customHeight="1" x14ac:dyDescent="0.25">
      <c r="A25" s="204"/>
      <c r="B25" s="204"/>
      <c r="C25" s="204"/>
      <c r="D25" s="204"/>
      <c r="E25" s="204"/>
      <c r="F25" s="11"/>
      <c r="H25" s="17"/>
    </row>
    <row r="26" spans="1:8" s="15" customFormat="1" ht="27" customHeight="1" x14ac:dyDescent="0.2">
      <c r="A26" s="13"/>
      <c r="B26" s="206"/>
      <c r="C26" s="206"/>
      <c r="D26" s="206"/>
      <c r="E26" s="206"/>
      <c r="F26" s="13"/>
      <c r="G26" s="14"/>
      <c r="H26" s="17"/>
    </row>
    <row r="27" spans="1:8" s="17" customFormat="1" ht="27" customHeight="1" x14ac:dyDescent="0.25">
      <c r="A27" s="16"/>
      <c r="B27" s="204"/>
      <c r="C27" s="204"/>
      <c r="D27" s="204"/>
      <c r="E27" s="204"/>
      <c r="F27" s="16"/>
    </row>
    <row r="28" spans="1:8" s="17" customFormat="1" ht="27" customHeight="1" x14ac:dyDescent="0.25">
      <c r="A28" s="16"/>
      <c r="B28" s="204"/>
      <c r="C28" s="204"/>
      <c r="D28" s="204"/>
      <c r="E28" s="204"/>
      <c r="F28" s="16"/>
    </row>
    <row r="29" spans="1:8" s="17" customFormat="1" ht="27" customHeight="1" x14ac:dyDescent="0.25">
      <c r="A29" s="16"/>
      <c r="B29" s="204"/>
      <c r="C29" s="204"/>
      <c r="D29" s="204"/>
      <c r="E29" s="204"/>
      <c r="F29" s="16"/>
    </row>
    <row r="30" spans="1:8" s="17" customFormat="1" ht="27" customHeight="1" x14ac:dyDescent="0.25">
      <c r="A30" s="16"/>
      <c r="B30" s="204"/>
      <c r="C30" s="204"/>
      <c r="D30" s="204"/>
      <c r="E30" s="204"/>
      <c r="F30" s="16"/>
    </row>
    <row r="31" spans="1:8" s="17" customFormat="1" ht="27" customHeight="1" x14ac:dyDescent="0.25">
      <c r="A31" s="16"/>
      <c r="B31" s="204"/>
      <c r="C31" s="204"/>
      <c r="D31" s="204"/>
      <c r="E31" s="204"/>
      <c r="F31" s="16"/>
    </row>
    <row r="32" spans="1:8" s="17" customFormat="1" ht="27" customHeight="1" x14ac:dyDescent="0.25"/>
    <row r="33" spans="1:8" s="12" customFormat="1" ht="27" customHeight="1" x14ac:dyDescent="0.25">
      <c r="A33" s="204"/>
      <c r="B33" s="204"/>
      <c r="C33" s="204"/>
      <c r="D33" s="204"/>
      <c r="E33" s="204"/>
      <c r="F33" s="11"/>
      <c r="H33" s="17"/>
    </row>
    <row r="34" spans="1:8" s="15" customFormat="1" ht="27" customHeight="1" x14ac:dyDescent="0.2">
      <c r="A34" s="13"/>
      <c r="B34" s="206"/>
      <c r="C34" s="206"/>
      <c r="D34" s="206"/>
      <c r="E34" s="206"/>
      <c r="F34" s="13"/>
      <c r="G34" s="14"/>
      <c r="H34" s="17"/>
    </row>
    <row r="35" spans="1:8" s="17" customFormat="1" ht="27" customHeight="1" x14ac:dyDescent="0.25">
      <c r="A35" s="16"/>
      <c r="B35" s="204"/>
      <c r="C35" s="204"/>
      <c r="D35" s="204"/>
      <c r="E35" s="204"/>
      <c r="F35" s="16"/>
    </row>
    <row r="36" spans="1:8" s="17" customFormat="1" ht="27" customHeight="1" x14ac:dyDescent="0.25">
      <c r="A36" s="16"/>
      <c r="B36" s="204"/>
      <c r="C36" s="204"/>
      <c r="D36" s="204"/>
      <c r="E36" s="204"/>
      <c r="F36" s="16"/>
    </row>
    <row r="37" spans="1:8" s="17" customFormat="1" ht="27" customHeight="1" x14ac:dyDescent="0.25">
      <c r="A37" s="16"/>
      <c r="B37" s="204"/>
      <c r="C37" s="204"/>
      <c r="D37" s="204"/>
      <c r="E37" s="204"/>
      <c r="F37" s="16"/>
    </row>
    <row r="38" spans="1:8" s="17" customFormat="1" ht="27" customHeight="1" x14ac:dyDescent="0.25">
      <c r="A38" s="16"/>
      <c r="B38" s="204"/>
      <c r="C38" s="204"/>
      <c r="D38" s="204"/>
      <c r="E38" s="204"/>
      <c r="F38" s="16"/>
    </row>
    <row r="39" spans="1:8" s="17" customFormat="1" ht="27" customHeight="1" x14ac:dyDescent="0.25">
      <c r="A39" s="16"/>
      <c r="B39" s="204"/>
      <c r="C39" s="204"/>
      <c r="D39" s="204"/>
      <c r="E39" s="204"/>
      <c r="F39" s="16"/>
    </row>
    <row r="40" spans="1:8" s="17" customFormat="1" ht="27" customHeight="1" x14ac:dyDescent="0.25"/>
    <row r="41" spans="1:8" s="12" customFormat="1" ht="27" customHeight="1" x14ac:dyDescent="0.25">
      <c r="A41" s="204"/>
      <c r="B41" s="204"/>
      <c r="C41" s="204"/>
      <c r="D41" s="204"/>
      <c r="E41" s="204"/>
      <c r="F41" s="11"/>
      <c r="H41" s="17"/>
    </row>
    <row r="42" spans="1:8" s="15" customFormat="1" ht="27" customHeight="1" x14ac:dyDescent="0.2">
      <c r="A42" s="13"/>
      <c r="B42" s="206"/>
      <c r="C42" s="206"/>
      <c r="D42" s="206"/>
      <c r="E42" s="206"/>
      <c r="F42" s="13"/>
      <c r="G42" s="14"/>
      <c r="H42" s="17"/>
    </row>
    <row r="43" spans="1:8" s="17" customFormat="1" ht="27" customHeight="1" x14ac:dyDescent="0.25">
      <c r="A43" s="16"/>
      <c r="B43" s="204"/>
      <c r="C43" s="204"/>
      <c r="D43" s="204"/>
      <c r="E43" s="204"/>
      <c r="F43" s="16"/>
    </row>
    <row r="44" spans="1:8" s="17" customFormat="1" ht="27" customHeight="1" x14ac:dyDescent="0.25">
      <c r="A44" s="16"/>
      <c r="B44" s="204"/>
      <c r="C44" s="204"/>
      <c r="D44" s="204"/>
      <c r="E44" s="204"/>
      <c r="F44" s="16"/>
    </row>
    <row r="45" spans="1:8" s="17" customFormat="1" ht="27" customHeight="1" x14ac:dyDescent="0.25">
      <c r="A45" s="16"/>
      <c r="B45" s="204"/>
      <c r="C45" s="204"/>
      <c r="D45" s="204"/>
      <c r="E45" s="204"/>
      <c r="F45" s="16"/>
    </row>
    <row r="46" spans="1:8" s="17" customFormat="1" ht="27" customHeight="1" x14ac:dyDescent="0.25">
      <c r="A46" s="16"/>
      <c r="B46" s="204"/>
      <c r="C46" s="204"/>
      <c r="D46" s="204"/>
      <c r="E46" s="204"/>
      <c r="F46" s="16"/>
    </row>
    <row r="47" spans="1:8" s="17" customFormat="1" ht="27" customHeight="1" x14ac:dyDescent="0.25">
      <c r="A47" s="16"/>
      <c r="B47" s="204"/>
      <c r="C47" s="204"/>
      <c r="D47" s="204"/>
      <c r="E47" s="204"/>
      <c r="F47" s="16"/>
    </row>
    <row r="48" spans="1:8" s="17" customFormat="1" ht="27" customHeight="1" x14ac:dyDescent="0.25"/>
    <row r="49" spans="1:8" s="12" customFormat="1" ht="27" customHeight="1" x14ac:dyDescent="0.25">
      <c r="A49" s="204"/>
      <c r="B49" s="204"/>
      <c r="C49" s="204"/>
      <c r="D49" s="204"/>
      <c r="E49" s="204"/>
      <c r="F49" s="11"/>
      <c r="H49" s="17"/>
    </row>
    <row r="50" spans="1:8" s="15" customFormat="1" ht="27" customHeight="1" x14ac:dyDescent="0.2">
      <c r="A50" s="13"/>
      <c r="B50" s="206"/>
      <c r="C50" s="206"/>
      <c r="D50" s="206"/>
      <c r="E50" s="206"/>
      <c r="F50" s="13"/>
      <c r="G50" s="14"/>
      <c r="H50" s="17"/>
    </row>
    <row r="51" spans="1:8" s="17" customFormat="1" ht="27" customHeight="1" x14ac:dyDescent="0.25">
      <c r="A51" s="16"/>
      <c r="B51" s="204"/>
      <c r="C51" s="204"/>
      <c r="D51" s="204"/>
      <c r="E51" s="204"/>
      <c r="F51" s="16"/>
    </row>
    <row r="52" spans="1:8" s="17" customFormat="1" ht="27" customHeight="1" x14ac:dyDescent="0.25">
      <c r="A52" s="16"/>
      <c r="B52" s="204"/>
      <c r="C52" s="204"/>
      <c r="D52" s="204"/>
      <c r="E52" s="204"/>
      <c r="F52" s="16"/>
    </row>
    <row r="53" spans="1:8" s="17" customFormat="1" ht="27" customHeight="1" x14ac:dyDescent="0.25">
      <c r="A53" s="16"/>
      <c r="B53" s="204"/>
      <c r="C53" s="204"/>
      <c r="D53" s="204"/>
      <c r="E53" s="204"/>
      <c r="F53" s="16"/>
    </row>
    <row r="54" spans="1:8" s="17" customFormat="1" ht="27" customHeight="1" x14ac:dyDescent="0.25">
      <c r="A54" s="16"/>
      <c r="B54" s="204"/>
      <c r="C54" s="204"/>
      <c r="D54" s="204"/>
      <c r="E54" s="204"/>
      <c r="F54" s="16"/>
    </row>
    <row r="55" spans="1:8" s="17" customFormat="1" ht="27" customHeight="1" x14ac:dyDescent="0.25">
      <c r="A55" s="16"/>
      <c r="B55" s="204"/>
      <c r="C55" s="204"/>
      <c r="D55" s="204"/>
      <c r="E55" s="204"/>
      <c r="F55" s="16"/>
    </row>
    <row r="56" spans="1:8" s="17" customFormat="1" ht="27" customHeight="1" x14ac:dyDescent="0.25"/>
    <row r="57" spans="1:8" s="12" customFormat="1" ht="27" customHeight="1" x14ac:dyDescent="0.25">
      <c r="A57" s="204"/>
      <c r="B57" s="204"/>
      <c r="C57" s="204"/>
      <c r="D57" s="204"/>
      <c r="E57" s="204"/>
      <c r="F57" s="11"/>
      <c r="H57" s="17"/>
    </row>
    <row r="58" spans="1:8" s="15" customFormat="1" ht="27" customHeight="1" x14ac:dyDescent="0.2">
      <c r="A58" s="13"/>
      <c r="B58" s="206"/>
      <c r="C58" s="206"/>
      <c r="D58" s="206"/>
      <c r="E58" s="206"/>
      <c r="F58" s="13"/>
      <c r="G58" s="14"/>
      <c r="H58" s="17"/>
    </row>
    <row r="59" spans="1:8" s="17" customFormat="1" ht="27" customHeight="1" x14ac:dyDescent="0.25">
      <c r="A59" s="16"/>
      <c r="B59" s="204"/>
      <c r="C59" s="204"/>
      <c r="D59" s="204"/>
      <c r="E59" s="204"/>
      <c r="F59" s="16"/>
    </row>
    <row r="60" spans="1:8" s="17" customFormat="1" ht="27" customHeight="1" x14ac:dyDescent="0.25">
      <c r="A60" s="16"/>
      <c r="B60" s="204"/>
      <c r="C60" s="204"/>
      <c r="D60" s="204"/>
      <c r="E60" s="204"/>
      <c r="F60" s="16"/>
    </row>
    <row r="61" spans="1:8" s="17" customFormat="1" ht="27" customHeight="1" x14ac:dyDescent="0.25">
      <c r="A61" s="16"/>
      <c r="B61" s="204"/>
      <c r="C61" s="204"/>
      <c r="D61" s="204"/>
      <c r="E61" s="204"/>
      <c r="F61" s="16"/>
    </row>
    <row r="62" spans="1:8" s="17" customFormat="1" ht="27" customHeight="1" x14ac:dyDescent="0.25">
      <c r="A62" s="16"/>
      <c r="B62" s="204"/>
      <c r="C62" s="204"/>
      <c r="D62" s="204"/>
      <c r="E62" s="204"/>
      <c r="F62" s="16"/>
    </row>
    <row r="63" spans="1:8" s="17" customFormat="1" ht="27" customHeight="1" x14ac:dyDescent="0.25">
      <c r="A63" s="16"/>
      <c r="B63" s="204"/>
      <c r="C63" s="204"/>
      <c r="D63" s="204"/>
      <c r="E63" s="204"/>
      <c r="F63" s="16"/>
    </row>
    <row r="64" spans="1:8" s="17" customFormat="1" ht="27" customHeight="1" x14ac:dyDescent="0.25"/>
    <row r="65" spans="1:8" s="12" customFormat="1" ht="27" customHeight="1" x14ac:dyDescent="0.25">
      <c r="A65" s="204"/>
      <c r="B65" s="204"/>
      <c r="C65" s="204"/>
      <c r="D65" s="204"/>
      <c r="E65" s="204"/>
      <c r="F65" s="11"/>
      <c r="H65" s="17"/>
    </row>
    <row r="66" spans="1:8" s="15" customFormat="1" ht="27" customHeight="1" x14ac:dyDescent="0.2">
      <c r="A66" s="13"/>
      <c r="B66" s="206"/>
      <c r="C66" s="206"/>
      <c r="D66" s="206"/>
      <c r="E66" s="206"/>
      <c r="F66" s="13"/>
      <c r="G66" s="14"/>
      <c r="H66" s="17"/>
    </row>
    <row r="67" spans="1:8" s="17" customFormat="1" ht="27" customHeight="1" x14ac:dyDescent="0.25">
      <c r="A67" s="16"/>
      <c r="B67" s="204"/>
      <c r="C67" s="204"/>
      <c r="D67" s="204"/>
      <c r="E67" s="204"/>
      <c r="F67" s="16"/>
    </row>
    <row r="68" spans="1:8" s="17" customFormat="1" ht="27" customHeight="1" x14ac:dyDescent="0.25">
      <c r="A68" s="16"/>
      <c r="B68" s="204"/>
      <c r="C68" s="204"/>
      <c r="D68" s="204"/>
      <c r="E68" s="204"/>
      <c r="F68" s="16"/>
    </row>
    <row r="69" spans="1:8" s="17" customFormat="1" ht="27" customHeight="1" x14ac:dyDescent="0.25">
      <c r="A69" s="16"/>
      <c r="B69" s="204"/>
      <c r="C69" s="204"/>
      <c r="D69" s="204"/>
      <c r="E69" s="204"/>
      <c r="F69" s="16"/>
    </row>
    <row r="70" spans="1:8" s="17" customFormat="1" ht="27" customHeight="1" x14ac:dyDescent="0.25">
      <c r="A70" s="16"/>
      <c r="B70" s="204"/>
      <c r="C70" s="204"/>
      <c r="D70" s="204"/>
      <c r="E70" s="204"/>
      <c r="F70" s="16"/>
    </row>
    <row r="71" spans="1:8" s="17" customFormat="1" ht="27" customHeight="1" x14ac:dyDescent="0.25">
      <c r="A71" s="16"/>
      <c r="B71" s="204"/>
      <c r="C71" s="204"/>
      <c r="D71" s="204"/>
      <c r="E71" s="204"/>
      <c r="F71" s="16"/>
    </row>
    <row r="72" spans="1:8" s="17" customFormat="1" ht="27" customHeight="1" x14ac:dyDescent="0.25"/>
    <row r="73" spans="1:8" s="12" customFormat="1" ht="27" customHeight="1" x14ac:dyDescent="0.25">
      <c r="A73" s="204"/>
      <c r="B73" s="204"/>
      <c r="C73" s="204"/>
      <c r="D73" s="204"/>
      <c r="E73" s="204"/>
      <c r="F73" s="11"/>
      <c r="H73" s="17"/>
    </row>
    <row r="74" spans="1:8" s="15" customFormat="1" ht="27" customHeight="1" x14ac:dyDescent="0.2">
      <c r="A74" s="13"/>
      <c r="B74" s="206"/>
      <c r="C74" s="206"/>
      <c r="D74" s="206"/>
      <c r="E74" s="206"/>
      <c r="F74" s="13"/>
      <c r="G74" s="14"/>
      <c r="H74" s="17"/>
    </row>
    <row r="75" spans="1:8" s="17" customFormat="1" ht="27" customHeight="1" x14ac:dyDescent="0.25">
      <c r="A75" s="16"/>
      <c r="B75" s="204"/>
      <c r="C75" s="204"/>
      <c r="D75" s="204"/>
      <c r="E75" s="204"/>
      <c r="F75" s="16"/>
    </row>
    <row r="76" spans="1:8" s="17" customFormat="1" ht="27" customHeight="1" x14ac:dyDescent="0.25">
      <c r="A76" s="16"/>
      <c r="B76" s="204"/>
      <c r="C76" s="204"/>
      <c r="D76" s="204"/>
      <c r="E76" s="204"/>
      <c r="F76" s="16"/>
    </row>
    <row r="77" spans="1:8" s="17" customFormat="1" ht="27" customHeight="1" x14ac:dyDescent="0.25">
      <c r="A77" s="16"/>
      <c r="B77" s="204"/>
      <c r="C77" s="204"/>
      <c r="D77" s="204"/>
      <c r="E77" s="204"/>
      <c r="F77" s="16"/>
    </row>
    <row r="78" spans="1:8" s="17" customFormat="1" ht="27" customHeight="1" x14ac:dyDescent="0.25">
      <c r="A78" s="16"/>
      <c r="B78" s="204"/>
      <c r="C78" s="204"/>
      <c r="D78" s="204"/>
      <c r="E78" s="204"/>
      <c r="F78" s="16"/>
    </row>
    <row r="79" spans="1:8" s="17" customFormat="1" ht="27" customHeight="1" x14ac:dyDescent="0.25">
      <c r="A79" s="16"/>
      <c r="B79" s="204"/>
      <c r="C79" s="204"/>
      <c r="D79" s="204"/>
      <c r="E79" s="204"/>
      <c r="F79" s="16"/>
    </row>
    <row r="80" spans="1:8" s="17" customFormat="1" ht="27" customHeight="1" x14ac:dyDescent="0.25"/>
    <row r="81" spans="1:256" s="12" customFormat="1" ht="27" customHeight="1" x14ac:dyDescent="0.25">
      <c r="A81" s="204"/>
      <c r="B81" s="204"/>
      <c r="C81" s="204"/>
      <c r="D81" s="204"/>
      <c r="E81" s="204"/>
      <c r="F81" s="11"/>
      <c r="H81" s="17"/>
    </row>
    <row r="82" spans="1:256" s="15" customFormat="1" ht="27" customHeight="1" x14ac:dyDescent="0.2">
      <c r="A82" s="13"/>
      <c r="B82" s="206"/>
      <c r="C82" s="206"/>
      <c r="D82" s="206"/>
      <c r="E82" s="206"/>
      <c r="F82" s="13"/>
      <c r="G82" s="14"/>
      <c r="H82" s="17"/>
    </row>
    <row r="83" spans="1:256" s="17" customFormat="1" ht="27" customHeight="1" x14ac:dyDescent="0.25">
      <c r="A83" s="16"/>
      <c r="B83" s="204"/>
      <c r="C83" s="204"/>
      <c r="D83" s="204"/>
      <c r="E83" s="204"/>
      <c r="F83" s="16"/>
    </row>
    <row r="84" spans="1:256" s="17" customFormat="1" ht="27" customHeight="1" x14ac:dyDescent="0.25">
      <c r="A84" s="16"/>
      <c r="B84" s="204"/>
      <c r="C84" s="204"/>
      <c r="D84" s="204"/>
      <c r="E84" s="204"/>
      <c r="F84" s="16"/>
    </row>
    <row r="85" spans="1:256" s="17" customFormat="1" ht="27" customHeight="1" x14ac:dyDescent="0.25">
      <c r="A85" s="16"/>
      <c r="B85" s="204"/>
      <c r="C85" s="204"/>
      <c r="D85" s="204"/>
      <c r="E85" s="204"/>
      <c r="F85" s="16"/>
    </row>
    <row r="86" spans="1:256" s="17" customFormat="1" ht="27" customHeight="1" x14ac:dyDescent="0.25">
      <c r="A86" s="16"/>
      <c r="B86" s="204"/>
      <c r="C86" s="204"/>
      <c r="D86" s="204"/>
      <c r="E86" s="204"/>
      <c r="F86" s="16"/>
    </row>
    <row r="87" spans="1:256" s="17" customFormat="1" ht="27" customHeight="1" x14ac:dyDescent="0.25">
      <c r="A87" s="16"/>
      <c r="B87" s="204"/>
      <c r="C87" s="204"/>
      <c r="D87" s="204"/>
      <c r="E87" s="204"/>
      <c r="F87" s="16"/>
    </row>
    <row r="88" spans="1:256" s="17" customFormat="1" ht="27" customHeight="1" x14ac:dyDescent="0.25">
      <c r="A88" s="16"/>
      <c r="B88" s="12"/>
      <c r="C88" s="12"/>
      <c r="D88" s="12"/>
      <c r="E88" s="12"/>
      <c r="F88" s="16"/>
    </row>
    <row r="89" spans="1:256" s="17" customFormat="1" ht="27" customHeight="1" x14ac:dyDescent="0.25">
      <c r="A89" s="207"/>
      <c r="B89" s="207"/>
      <c r="C89" s="208"/>
      <c r="D89" s="208"/>
      <c r="E89" s="208"/>
      <c r="F89" s="208"/>
    </row>
    <row r="90" spans="1:256" s="18" customFormat="1" ht="27" customHeight="1"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7"/>
      <c r="FV90" s="17"/>
      <c r="FW90" s="17"/>
      <c r="FX90" s="17"/>
      <c r="FY90" s="17"/>
      <c r="FZ90" s="17"/>
      <c r="GA90" s="17"/>
      <c r="GB90" s="17"/>
      <c r="GC90" s="17"/>
      <c r="GD90" s="17"/>
      <c r="GE90" s="17"/>
      <c r="GF90" s="17"/>
      <c r="GG90" s="17"/>
      <c r="GH90" s="17"/>
      <c r="GI90" s="17"/>
      <c r="GJ90" s="17"/>
      <c r="GK90" s="17"/>
      <c r="GL90" s="17"/>
      <c r="GM90" s="17"/>
      <c r="GN90" s="17"/>
      <c r="GO90" s="17"/>
      <c r="GP90" s="17"/>
      <c r="GQ90" s="17"/>
      <c r="GR90" s="17"/>
      <c r="GS90" s="17"/>
      <c r="GT90" s="17"/>
      <c r="GU90" s="17"/>
      <c r="GV90" s="17"/>
      <c r="GW90" s="17"/>
      <c r="GX90" s="17"/>
      <c r="GY90" s="17"/>
      <c r="GZ90" s="17"/>
      <c r="HA90" s="17"/>
      <c r="HB90" s="17"/>
      <c r="HC90" s="17"/>
      <c r="HD90" s="17"/>
      <c r="HE90" s="17"/>
      <c r="HF90" s="17"/>
      <c r="HG90" s="17"/>
      <c r="HH90" s="17"/>
      <c r="HI90" s="17"/>
      <c r="HJ90" s="17"/>
      <c r="HK90" s="17"/>
      <c r="HL90" s="17"/>
      <c r="HM90" s="17"/>
      <c r="HN90" s="17"/>
      <c r="HO90" s="17"/>
      <c r="HP90" s="17"/>
      <c r="HQ90" s="17"/>
      <c r="HR90" s="17"/>
      <c r="HS90" s="17"/>
      <c r="HT90" s="17"/>
      <c r="HU90" s="17"/>
      <c r="HV90" s="17"/>
      <c r="HW90" s="17"/>
      <c r="HX90" s="17"/>
      <c r="HY90" s="17"/>
      <c r="HZ90" s="17"/>
      <c r="IA90" s="17"/>
      <c r="IB90" s="17"/>
      <c r="IC90" s="17"/>
      <c r="ID90" s="17"/>
      <c r="IE90" s="17"/>
      <c r="IF90" s="17"/>
      <c r="IG90" s="17"/>
      <c r="IH90" s="17"/>
      <c r="II90" s="17"/>
      <c r="IJ90" s="17"/>
      <c r="IK90" s="17"/>
      <c r="IL90" s="17"/>
      <c r="IM90" s="17"/>
      <c r="IN90" s="17"/>
      <c r="IO90" s="17"/>
      <c r="IP90" s="17"/>
      <c r="IQ90" s="17"/>
      <c r="IR90" s="17"/>
      <c r="IS90" s="17"/>
      <c r="IT90" s="17"/>
      <c r="IU90" s="17"/>
      <c r="IV90" s="17"/>
    </row>
    <row r="91" spans="1:256" s="17" customFormat="1" ht="27" customHeight="1" x14ac:dyDescent="0.25">
      <c r="A91" s="19"/>
      <c r="B91" s="19"/>
      <c r="C91" s="19"/>
      <c r="D91" s="19"/>
      <c r="E91" s="19"/>
      <c r="F91" s="20"/>
    </row>
    <row r="92" spans="1:256" s="17" customFormat="1" ht="27" customHeight="1" x14ac:dyDescent="0.25"/>
    <row r="93" spans="1:256" s="12" customFormat="1" ht="27" customHeight="1" x14ac:dyDescent="0.25">
      <c r="A93" s="204"/>
      <c r="B93" s="205"/>
      <c r="C93" s="205"/>
      <c r="D93" s="205"/>
      <c r="E93" s="205"/>
      <c r="F93" s="21"/>
      <c r="H93" s="17"/>
    </row>
    <row r="94" spans="1:256" s="15" customFormat="1" ht="27" customHeight="1" x14ac:dyDescent="0.2">
      <c r="A94" s="206"/>
      <c r="B94" s="206"/>
      <c r="C94" s="206"/>
      <c r="D94" s="206"/>
      <c r="E94" s="206"/>
      <c r="G94" s="14"/>
      <c r="H94" s="17"/>
    </row>
    <row r="95" spans="1:256" s="15" customFormat="1" ht="27" customHeight="1" x14ac:dyDescent="0.2">
      <c r="A95" s="13"/>
      <c r="B95" s="13"/>
      <c r="C95" s="13"/>
      <c r="D95" s="13"/>
      <c r="E95" s="13"/>
      <c r="F95" s="13"/>
      <c r="G95" s="14"/>
      <c r="H95" s="17"/>
    </row>
    <row r="96" spans="1:256" s="17" customFormat="1" ht="27" customHeight="1" x14ac:dyDescent="0.25">
      <c r="A96" s="16"/>
      <c r="B96" s="16"/>
      <c r="C96" s="16"/>
      <c r="D96" s="16"/>
      <c r="E96" s="16"/>
      <c r="F96" s="12"/>
    </row>
    <row r="97" spans="1:8" s="17" customFormat="1" ht="27" customHeight="1" x14ac:dyDescent="0.25">
      <c r="A97" s="16"/>
      <c r="B97" s="16"/>
      <c r="C97" s="16"/>
      <c r="D97" s="16"/>
      <c r="E97" s="16"/>
      <c r="F97" s="12"/>
    </row>
    <row r="98" spans="1:8" s="17" customFormat="1" ht="27" customHeight="1" x14ac:dyDescent="0.25">
      <c r="A98" s="16"/>
      <c r="B98" s="16"/>
      <c r="C98" s="16"/>
      <c r="D98" s="16"/>
      <c r="E98" s="16"/>
      <c r="F98" s="12"/>
    </row>
    <row r="99" spans="1:8" s="17" customFormat="1" ht="27" customHeight="1" x14ac:dyDescent="0.25">
      <c r="A99" s="16"/>
      <c r="B99" s="16"/>
      <c r="C99" s="16"/>
      <c r="D99" s="16"/>
      <c r="E99" s="16"/>
      <c r="F99" s="12"/>
    </row>
    <row r="100" spans="1:8" s="17" customFormat="1" ht="27" customHeight="1" x14ac:dyDescent="0.25">
      <c r="A100" s="16"/>
      <c r="B100" s="16"/>
      <c r="C100" s="16"/>
      <c r="D100" s="16"/>
      <c r="E100" s="16"/>
      <c r="F100" s="12"/>
    </row>
    <row r="101" spans="1:8" s="17" customFormat="1" ht="27" customHeight="1" x14ac:dyDescent="0.25">
      <c r="A101" s="16"/>
      <c r="B101" s="16"/>
      <c r="C101" s="16"/>
      <c r="D101" s="16"/>
      <c r="E101" s="16"/>
      <c r="F101" s="12"/>
    </row>
    <row r="102" spans="1:8" s="12" customFormat="1" ht="27" customHeight="1" x14ac:dyDescent="0.25">
      <c r="A102" s="204"/>
      <c r="B102" s="205"/>
      <c r="C102" s="205"/>
      <c r="D102" s="205"/>
      <c r="E102" s="205"/>
      <c r="F102" s="21"/>
      <c r="H102" s="17"/>
    </row>
    <row r="103" spans="1:8" s="15" customFormat="1" ht="27" customHeight="1" x14ac:dyDescent="0.2">
      <c r="A103" s="206"/>
      <c r="B103" s="206"/>
      <c r="C103" s="206"/>
      <c r="D103" s="206"/>
      <c r="E103" s="206"/>
      <c r="G103" s="14"/>
      <c r="H103" s="17"/>
    </row>
    <row r="104" spans="1:8" s="17" customFormat="1" ht="27" customHeight="1" x14ac:dyDescent="0.2">
      <c r="A104" s="13"/>
      <c r="B104" s="13"/>
      <c r="C104" s="13"/>
      <c r="D104" s="13"/>
      <c r="E104" s="13"/>
      <c r="F104" s="13"/>
    </row>
    <row r="105" spans="1:8" s="17" customFormat="1" ht="27" customHeight="1" x14ac:dyDescent="0.25">
      <c r="A105" s="16"/>
      <c r="B105" s="16"/>
      <c r="C105" s="16"/>
      <c r="D105" s="16"/>
      <c r="E105" s="16"/>
      <c r="F105" s="12"/>
    </row>
    <row r="106" spans="1:8" s="17" customFormat="1" ht="27" customHeight="1" x14ac:dyDescent="0.25">
      <c r="A106" s="16"/>
      <c r="B106" s="16"/>
      <c r="C106" s="16"/>
      <c r="D106" s="16"/>
      <c r="E106" s="16"/>
      <c r="F106" s="12"/>
    </row>
    <row r="107" spans="1:8" s="17" customFormat="1" ht="27" customHeight="1" x14ac:dyDescent="0.25">
      <c r="A107" s="16"/>
      <c r="B107" s="16"/>
      <c r="C107" s="16"/>
      <c r="D107" s="16"/>
      <c r="E107" s="16"/>
      <c r="F107" s="12"/>
    </row>
    <row r="108" spans="1:8" s="17" customFormat="1" ht="27" customHeight="1" x14ac:dyDescent="0.25">
      <c r="A108" s="16"/>
      <c r="B108" s="16"/>
      <c r="C108" s="16"/>
      <c r="D108" s="16"/>
      <c r="E108" s="16"/>
      <c r="F108" s="12"/>
    </row>
    <row r="109" spans="1:8" s="17" customFormat="1" ht="27" customHeight="1" x14ac:dyDescent="0.25">
      <c r="A109" s="16"/>
      <c r="B109" s="16"/>
      <c r="C109" s="16"/>
      <c r="D109" s="16"/>
      <c r="E109" s="16"/>
      <c r="F109" s="12"/>
    </row>
    <row r="110" spans="1:8" s="17" customFormat="1" ht="27" customHeight="1" x14ac:dyDescent="0.25">
      <c r="A110" s="16"/>
      <c r="B110" s="16"/>
      <c r="C110" s="16"/>
      <c r="D110" s="16"/>
      <c r="E110" s="16"/>
      <c r="F110" s="12"/>
    </row>
    <row r="111" spans="1:8" s="12" customFormat="1" ht="27" customHeight="1" x14ac:dyDescent="0.25">
      <c r="A111" s="204"/>
      <c r="B111" s="205"/>
      <c r="C111" s="205"/>
      <c r="D111" s="205"/>
      <c r="E111" s="205"/>
      <c r="F111" s="21"/>
      <c r="H111" s="17"/>
    </row>
    <row r="112" spans="1:8" s="15" customFormat="1" ht="27" customHeight="1" x14ac:dyDescent="0.2">
      <c r="A112" s="206"/>
      <c r="B112" s="206"/>
      <c r="C112" s="206"/>
      <c r="D112" s="206"/>
      <c r="E112" s="206"/>
      <c r="G112" s="14"/>
      <c r="H112" s="17"/>
    </row>
    <row r="113" spans="1:8" s="17" customFormat="1" ht="27" customHeight="1" x14ac:dyDescent="0.2">
      <c r="A113" s="13"/>
      <c r="B113" s="13"/>
      <c r="C113" s="13"/>
      <c r="D113" s="13"/>
      <c r="E113" s="13"/>
      <c r="F113" s="13"/>
    </row>
    <row r="114" spans="1:8" s="17" customFormat="1" ht="27" customHeight="1" x14ac:dyDescent="0.25">
      <c r="A114" s="16"/>
      <c r="B114" s="16"/>
      <c r="C114" s="16"/>
      <c r="D114" s="16"/>
      <c r="E114" s="16"/>
      <c r="F114" s="12"/>
    </row>
    <row r="115" spans="1:8" s="17" customFormat="1" ht="27" customHeight="1" x14ac:dyDescent="0.25">
      <c r="A115" s="16"/>
      <c r="B115" s="16"/>
      <c r="C115" s="16"/>
      <c r="D115" s="16"/>
      <c r="E115" s="16"/>
      <c r="F115" s="12"/>
    </row>
    <row r="116" spans="1:8" s="17" customFormat="1" ht="27" customHeight="1" x14ac:dyDescent="0.25">
      <c r="A116" s="16"/>
      <c r="B116" s="16"/>
      <c r="C116" s="16"/>
      <c r="D116" s="16"/>
      <c r="E116" s="16"/>
      <c r="F116" s="12"/>
    </row>
    <row r="117" spans="1:8" s="17" customFormat="1" ht="27" customHeight="1" x14ac:dyDescent="0.25">
      <c r="A117" s="16"/>
      <c r="B117" s="16"/>
      <c r="C117" s="16"/>
      <c r="D117" s="16"/>
      <c r="E117" s="16"/>
      <c r="F117" s="12"/>
    </row>
    <row r="118" spans="1:8" s="17" customFormat="1" ht="27" customHeight="1" x14ac:dyDescent="0.25">
      <c r="A118" s="16"/>
      <c r="B118" s="16"/>
      <c r="C118" s="16"/>
      <c r="D118" s="16"/>
      <c r="E118" s="16"/>
      <c r="F118" s="12"/>
    </row>
    <row r="119" spans="1:8" s="17" customFormat="1" ht="27" customHeight="1" x14ac:dyDescent="0.25">
      <c r="A119" s="16"/>
      <c r="B119" s="16"/>
      <c r="C119" s="16"/>
      <c r="D119" s="16"/>
      <c r="E119" s="16"/>
      <c r="F119" s="12"/>
    </row>
    <row r="120" spans="1:8" s="12" customFormat="1" ht="27" customHeight="1" x14ac:dyDescent="0.25">
      <c r="A120" s="204"/>
      <c r="B120" s="205"/>
      <c r="C120" s="205"/>
      <c r="D120" s="205"/>
      <c r="E120" s="205"/>
      <c r="F120" s="21"/>
      <c r="H120" s="17"/>
    </row>
    <row r="121" spans="1:8" s="15" customFormat="1" ht="27" customHeight="1" x14ac:dyDescent="0.2">
      <c r="A121" s="206"/>
      <c r="B121" s="206"/>
      <c r="C121" s="206"/>
      <c r="D121" s="206"/>
      <c r="E121" s="206"/>
      <c r="G121" s="14"/>
      <c r="H121" s="17"/>
    </row>
    <row r="122" spans="1:8" s="17" customFormat="1" ht="27" customHeight="1" x14ac:dyDescent="0.2">
      <c r="A122" s="13"/>
      <c r="B122" s="13"/>
      <c r="C122" s="13"/>
      <c r="D122" s="13"/>
      <c r="E122" s="13"/>
      <c r="F122" s="13"/>
    </row>
    <row r="123" spans="1:8" s="17" customFormat="1" ht="27" customHeight="1" x14ac:dyDescent="0.25">
      <c r="A123" s="16"/>
      <c r="B123" s="16"/>
      <c r="C123" s="16"/>
      <c r="D123" s="16"/>
      <c r="E123" s="16"/>
      <c r="F123" s="12"/>
    </row>
    <row r="124" spans="1:8" s="17" customFormat="1" ht="27" customHeight="1" x14ac:dyDescent="0.25">
      <c r="A124" s="16"/>
      <c r="B124" s="16"/>
      <c r="C124" s="16"/>
      <c r="D124" s="16"/>
      <c r="E124" s="16"/>
      <c r="F124" s="12"/>
    </row>
    <row r="125" spans="1:8" s="17" customFormat="1" ht="27" customHeight="1" x14ac:dyDescent="0.25">
      <c r="A125" s="16"/>
      <c r="B125" s="16"/>
      <c r="C125" s="16"/>
      <c r="D125" s="16"/>
      <c r="E125" s="16"/>
      <c r="F125" s="12"/>
    </row>
    <row r="126" spans="1:8" s="17" customFormat="1" ht="27" customHeight="1" x14ac:dyDescent="0.25">
      <c r="A126" s="16"/>
      <c r="B126" s="16"/>
      <c r="C126" s="16"/>
      <c r="D126" s="16"/>
      <c r="E126" s="16"/>
      <c r="F126" s="12"/>
    </row>
    <row r="127" spans="1:8" s="17" customFormat="1" ht="27" customHeight="1" x14ac:dyDescent="0.25">
      <c r="A127" s="16"/>
      <c r="B127" s="16"/>
      <c r="C127" s="16"/>
      <c r="D127" s="16"/>
      <c r="E127" s="16"/>
      <c r="F127" s="12"/>
    </row>
    <row r="128" spans="1:8" s="17" customFormat="1" ht="27" customHeight="1" x14ac:dyDescent="0.25">
      <c r="A128" s="16"/>
      <c r="B128" s="16"/>
      <c r="C128" s="16"/>
      <c r="D128" s="16"/>
      <c r="E128" s="16"/>
      <c r="F128" s="12"/>
    </row>
    <row r="129" spans="1:8" s="12" customFormat="1" ht="27" customHeight="1" x14ac:dyDescent="0.25">
      <c r="A129" s="204"/>
      <c r="B129" s="205"/>
      <c r="C129" s="205"/>
      <c r="D129" s="205"/>
      <c r="E129" s="205"/>
      <c r="F129" s="21"/>
      <c r="H129" s="17"/>
    </row>
    <row r="130" spans="1:8" s="15" customFormat="1" ht="27" customHeight="1" x14ac:dyDescent="0.2">
      <c r="A130" s="206"/>
      <c r="B130" s="206"/>
      <c r="C130" s="206"/>
      <c r="D130" s="206"/>
      <c r="E130" s="206"/>
      <c r="G130" s="14"/>
      <c r="H130" s="17"/>
    </row>
    <row r="131" spans="1:8" s="17" customFormat="1" ht="27" customHeight="1" x14ac:dyDescent="0.2">
      <c r="A131" s="13"/>
      <c r="B131" s="13"/>
      <c r="C131" s="13"/>
      <c r="D131" s="13"/>
      <c r="E131" s="13"/>
      <c r="F131" s="13"/>
    </row>
    <row r="132" spans="1:8" s="17" customFormat="1" ht="27" customHeight="1" x14ac:dyDescent="0.25">
      <c r="A132" s="16"/>
      <c r="B132" s="16"/>
      <c r="C132" s="16"/>
      <c r="D132" s="16"/>
      <c r="E132" s="16"/>
      <c r="F132" s="12"/>
    </row>
    <row r="133" spans="1:8" s="17" customFormat="1" ht="27" customHeight="1" x14ac:dyDescent="0.25">
      <c r="A133" s="16"/>
      <c r="B133" s="16"/>
      <c r="C133" s="16"/>
      <c r="D133" s="16"/>
      <c r="E133" s="16"/>
      <c r="F133" s="12"/>
    </row>
    <row r="134" spans="1:8" s="17" customFormat="1" ht="27" customHeight="1" x14ac:dyDescent="0.25">
      <c r="A134" s="16"/>
      <c r="B134" s="16"/>
      <c r="C134" s="16"/>
      <c r="D134" s="16"/>
      <c r="E134" s="16"/>
      <c r="F134" s="12"/>
    </row>
    <row r="135" spans="1:8" s="17" customFormat="1" ht="27" customHeight="1" x14ac:dyDescent="0.25">
      <c r="A135" s="16"/>
      <c r="B135" s="16"/>
      <c r="C135" s="16"/>
      <c r="D135" s="16"/>
      <c r="E135" s="16"/>
      <c r="F135" s="12"/>
    </row>
    <row r="136" spans="1:8" s="17" customFormat="1" ht="27" customHeight="1" x14ac:dyDescent="0.25">
      <c r="A136" s="16"/>
      <c r="B136" s="16"/>
      <c r="C136" s="16"/>
      <c r="D136" s="16"/>
      <c r="E136" s="16"/>
      <c r="F136" s="12"/>
    </row>
    <row r="137" spans="1:8" s="17" customFormat="1" ht="27" customHeight="1" x14ac:dyDescent="0.25">
      <c r="A137" s="16"/>
      <c r="B137" s="16"/>
      <c r="C137" s="16"/>
      <c r="D137" s="16"/>
      <c r="E137" s="16"/>
      <c r="F137" s="12"/>
    </row>
    <row r="138" spans="1:8" s="12" customFormat="1" ht="27" customHeight="1" x14ac:dyDescent="0.25">
      <c r="A138" s="204"/>
      <c r="B138" s="205"/>
      <c r="C138" s="205"/>
      <c r="D138" s="205"/>
      <c r="E138" s="205"/>
      <c r="F138" s="21"/>
      <c r="H138" s="17"/>
    </row>
    <row r="139" spans="1:8" s="15" customFormat="1" ht="27" customHeight="1" x14ac:dyDescent="0.2">
      <c r="A139" s="206"/>
      <c r="B139" s="206"/>
      <c r="C139" s="206"/>
      <c r="D139" s="206"/>
      <c r="E139" s="206"/>
      <c r="G139" s="14"/>
      <c r="H139" s="17"/>
    </row>
    <row r="140" spans="1:8" s="17" customFormat="1" ht="27" customHeight="1" x14ac:dyDescent="0.2">
      <c r="A140" s="13"/>
      <c r="B140" s="13"/>
      <c r="C140" s="13"/>
      <c r="D140" s="13"/>
      <c r="E140" s="13"/>
      <c r="F140" s="13"/>
    </row>
    <row r="141" spans="1:8" s="17" customFormat="1" ht="27" customHeight="1" x14ac:dyDescent="0.25">
      <c r="A141" s="16"/>
      <c r="B141" s="16"/>
      <c r="C141" s="16"/>
      <c r="D141" s="16"/>
      <c r="E141" s="16"/>
      <c r="F141" s="12"/>
    </row>
    <row r="142" spans="1:8" s="17" customFormat="1" ht="27" customHeight="1" x14ac:dyDescent="0.25">
      <c r="A142" s="16"/>
      <c r="B142" s="16"/>
      <c r="C142" s="16"/>
      <c r="D142" s="16"/>
      <c r="E142" s="16"/>
      <c r="F142" s="12"/>
    </row>
    <row r="143" spans="1:8" s="17" customFormat="1" ht="27" customHeight="1" x14ac:dyDescent="0.25">
      <c r="A143" s="16"/>
      <c r="B143" s="16"/>
      <c r="C143" s="16"/>
      <c r="D143" s="16"/>
      <c r="E143" s="16"/>
      <c r="F143" s="12"/>
    </row>
    <row r="144" spans="1:8" s="17" customFormat="1" ht="27" customHeight="1" x14ac:dyDescent="0.25">
      <c r="A144" s="16"/>
      <c r="B144" s="16"/>
      <c r="C144" s="16"/>
      <c r="D144" s="16"/>
      <c r="E144" s="16"/>
      <c r="F144" s="12"/>
    </row>
    <row r="145" spans="1:8" s="17" customFormat="1" ht="27" customHeight="1" x14ac:dyDescent="0.25">
      <c r="A145" s="16"/>
      <c r="B145" s="16"/>
      <c r="C145" s="16"/>
      <c r="D145" s="16"/>
      <c r="E145" s="16"/>
      <c r="F145" s="12"/>
    </row>
    <row r="146" spans="1:8" s="17" customFormat="1" ht="27" customHeight="1" x14ac:dyDescent="0.25">
      <c r="A146" s="16"/>
      <c r="B146" s="16"/>
      <c r="C146" s="16"/>
      <c r="D146" s="16"/>
      <c r="E146" s="16"/>
      <c r="F146" s="12"/>
    </row>
    <row r="147" spans="1:8" s="12" customFormat="1" ht="27" customHeight="1" x14ac:dyDescent="0.25">
      <c r="A147" s="204"/>
      <c r="B147" s="205"/>
      <c r="C147" s="205"/>
      <c r="D147" s="205"/>
      <c r="E147" s="205"/>
      <c r="F147" s="21"/>
      <c r="H147" s="17"/>
    </row>
    <row r="148" spans="1:8" s="15" customFormat="1" ht="27" customHeight="1" x14ac:dyDescent="0.2">
      <c r="A148" s="206"/>
      <c r="B148" s="206"/>
      <c r="C148" s="206"/>
      <c r="D148" s="206"/>
      <c r="E148" s="206"/>
      <c r="G148" s="14"/>
      <c r="H148" s="17"/>
    </row>
    <row r="149" spans="1:8" s="17" customFormat="1" ht="27" customHeight="1" x14ac:dyDescent="0.2">
      <c r="A149" s="13"/>
      <c r="B149" s="13"/>
      <c r="C149" s="13"/>
      <c r="D149" s="13"/>
      <c r="E149" s="13"/>
      <c r="F149" s="13"/>
    </row>
    <row r="150" spans="1:8" s="17" customFormat="1" ht="27" customHeight="1" x14ac:dyDescent="0.25">
      <c r="A150" s="16"/>
      <c r="B150" s="16"/>
      <c r="C150" s="16"/>
      <c r="D150" s="16"/>
      <c r="E150" s="16"/>
      <c r="F150" s="12"/>
    </row>
    <row r="151" spans="1:8" s="17" customFormat="1" ht="27" customHeight="1" x14ac:dyDescent="0.25">
      <c r="A151" s="16"/>
      <c r="B151" s="16"/>
      <c r="C151" s="16"/>
      <c r="D151" s="16"/>
      <c r="E151" s="16"/>
      <c r="F151" s="12"/>
    </row>
    <row r="152" spans="1:8" s="17" customFormat="1" ht="27" customHeight="1" x14ac:dyDescent="0.25">
      <c r="A152" s="16"/>
      <c r="B152" s="16"/>
      <c r="C152" s="16"/>
      <c r="D152" s="16"/>
      <c r="E152" s="16"/>
      <c r="F152" s="12"/>
    </row>
    <row r="153" spans="1:8" s="17" customFormat="1" ht="27" customHeight="1" x14ac:dyDescent="0.25">
      <c r="A153" s="16"/>
      <c r="B153" s="16"/>
      <c r="C153" s="16"/>
      <c r="D153" s="16"/>
      <c r="E153" s="16"/>
      <c r="F153" s="12"/>
    </row>
    <row r="154" spans="1:8" s="17" customFormat="1" ht="27" customHeight="1" x14ac:dyDescent="0.25">
      <c r="A154" s="16"/>
      <c r="B154" s="16"/>
      <c r="C154" s="16"/>
      <c r="D154" s="16"/>
      <c r="E154" s="16"/>
      <c r="F154" s="12"/>
    </row>
    <row r="155" spans="1:8" s="17" customFormat="1" ht="27" customHeight="1" x14ac:dyDescent="0.25">
      <c r="A155" s="16"/>
      <c r="B155" s="16"/>
      <c r="C155" s="16"/>
      <c r="D155" s="16"/>
      <c r="E155" s="16"/>
      <c r="F155" s="12"/>
    </row>
    <row r="156" spans="1:8" s="12" customFormat="1" ht="27" customHeight="1" x14ac:dyDescent="0.25">
      <c r="A156" s="204"/>
      <c r="B156" s="205"/>
      <c r="C156" s="205"/>
      <c r="D156" s="205"/>
      <c r="E156" s="205"/>
      <c r="F156" s="21"/>
      <c r="H156" s="17"/>
    </row>
    <row r="157" spans="1:8" s="15" customFormat="1" ht="27" customHeight="1" x14ac:dyDescent="0.2">
      <c r="A157" s="206"/>
      <c r="B157" s="206"/>
      <c r="C157" s="206"/>
      <c r="D157" s="206"/>
      <c r="E157" s="206"/>
      <c r="G157" s="14"/>
      <c r="H157" s="17"/>
    </row>
    <row r="158" spans="1:8" s="17" customFormat="1" ht="27" customHeight="1" x14ac:dyDescent="0.2">
      <c r="A158" s="13"/>
      <c r="B158" s="13"/>
      <c r="C158" s="13"/>
      <c r="D158" s="13"/>
      <c r="E158" s="13"/>
      <c r="F158" s="13"/>
    </row>
    <row r="159" spans="1:8" s="17" customFormat="1" ht="27" customHeight="1" x14ac:dyDescent="0.25">
      <c r="A159" s="16"/>
      <c r="B159" s="16"/>
      <c r="C159" s="16"/>
      <c r="D159" s="16"/>
      <c r="E159" s="16"/>
      <c r="F159" s="12"/>
    </row>
    <row r="160" spans="1:8" s="17" customFormat="1" ht="27" customHeight="1" x14ac:dyDescent="0.25">
      <c r="A160" s="16"/>
      <c r="B160" s="16"/>
      <c r="C160" s="16"/>
      <c r="D160" s="16"/>
      <c r="E160" s="16"/>
      <c r="F160" s="12"/>
    </row>
    <row r="161" spans="1:8" s="17" customFormat="1" ht="27" customHeight="1" x14ac:dyDescent="0.25">
      <c r="A161" s="16"/>
      <c r="B161" s="16"/>
      <c r="C161" s="16"/>
      <c r="D161" s="16"/>
      <c r="E161" s="16"/>
      <c r="F161" s="12"/>
    </row>
    <row r="162" spans="1:8" s="17" customFormat="1" ht="27" customHeight="1" x14ac:dyDescent="0.25">
      <c r="A162" s="16"/>
      <c r="B162" s="16"/>
      <c r="C162" s="16"/>
      <c r="D162" s="16"/>
      <c r="E162" s="16"/>
      <c r="F162" s="12"/>
    </row>
    <row r="163" spans="1:8" s="17" customFormat="1" ht="27" customHeight="1" x14ac:dyDescent="0.25">
      <c r="A163" s="16"/>
      <c r="B163" s="16"/>
      <c r="C163" s="16"/>
      <c r="D163" s="16"/>
      <c r="E163" s="16"/>
      <c r="F163" s="12"/>
    </row>
    <row r="164" spans="1:8" s="17" customFormat="1" ht="27" customHeight="1" x14ac:dyDescent="0.25">
      <c r="A164" s="16"/>
      <c r="B164" s="16"/>
      <c r="C164" s="16"/>
      <c r="D164" s="16"/>
      <c r="E164" s="16"/>
      <c r="F164" s="12"/>
    </row>
    <row r="165" spans="1:8" s="12" customFormat="1" ht="27" customHeight="1" x14ac:dyDescent="0.25">
      <c r="A165" s="204"/>
      <c r="B165" s="205"/>
      <c r="C165" s="205"/>
      <c r="D165" s="205"/>
      <c r="E165" s="205"/>
      <c r="F165" s="21"/>
      <c r="H165" s="17"/>
    </row>
    <row r="166" spans="1:8" s="15" customFormat="1" ht="27" customHeight="1" x14ac:dyDescent="0.2">
      <c r="A166" s="206"/>
      <c r="B166" s="206"/>
      <c r="C166" s="206"/>
      <c r="D166" s="206"/>
      <c r="E166" s="206"/>
      <c r="G166" s="14"/>
      <c r="H166" s="17"/>
    </row>
    <row r="167" spans="1:8" s="17" customFormat="1" ht="27" customHeight="1" x14ac:dyDescent="0.2">
      <c r="A167" s="13"/>
      <c r="B167" s="13"/>
      <c r="C167" s="13"/>
      <c r="D167" s="13"/>
      <c r="E167" s="13"/>
      <c r="F167" s="13"/>
    </row>
    <row r="168" spans="1:8" s="17" customFormat="1" ht="27" customHeight="1" x14ac:dyDescent="0.25">
      <c r="A168" s="16"/>
      <c r="B168" s="16"/>
      <c r="C168" s="16"/>
      <c r="D168" s="16"/>
      <c r="E168" s="16"/>
      <c r="F168" s="12"/>
    </row>
    <row r="169" spans="1:8" s="17" customFormat="1" ht="27" customHeight="1" x14ac:dyDescent="0.25">
      <c r="A169" s="16"/>
      <c r="B169" s="16"/>
      <c r="C169" s="16"/>
      <c r="D169" s="16"/>
      <c r="E169" s="16"/>
      <c r="F169" s="12"/>
    </row>
    <row r="170" spans="1:8" s="17" customFormat="1" ht="27" customHeight="1" x14ac:dyDescent="0.25">
      <c r="A170" s="16"/>
      <c r="B170" s="16"/>
      <c r="C170" s="16"/>
      <c r="D170" s="16"/>
      <c r="E170" s="16"/>
      <c r="F170" s="12"/>
    </row>
    <row r="171" spans="1:8" s="17" customFormat="1" ht="27" customHeight="1" x14ac:dyDescent="0.25">
      <c r="A171" s="16"/>
      <c r="B171" s="16"/>
      <c r="C171" s="16"/>
      <c r="D171" s="16"/>
      <c r="E171" s="16"/>
      <c r="F171" s="12"/>
    </row>
    <row r="172" spans="1:8" s="17" customFormat="1" ht="27" customHeight="1" x14ac:dyDescent="0.25">
      <c r="A172" s="16"/>
      <c r="B172" s="16"/>
      <c r="C172" s="16"/>
      <c r="D172" s="16"/>
      <c r="E172" s="16"/>
      <c r="F172" s="12"/>
    </row>
    <row r="173" spans="1:8" s="17" customFormat="1" ht="27" customHeight="1" x14ac:dyDescent="0.25">
      <c r="A173" s="16"/>
      <c r="B173" s="16"/>
      <c r="C173" s="16"/>
      <c r="D173" s="16"/>
      <c r="E173" s="16"/>
      <c r="F173" s="12"/>
    </row>
    <row r="174" spans="1:8" s="12" customFormat="1" ht="27" customHeight="1" x14ac:dyDescent="0.25">
      <c r="A174" s="204"/>
      <c r="B174" s="205"/>
      <c r="C174" s="205"/>
      <c r="D174" s="205"/>
      <c r="E174" s="205"/>
      <c r="F174" s="21"/>
      <c r="H174" s="17"/>
    </row>
    <row r="175" spans="1:8" s="15" customFormat="1" ht="27" customHeight="1" x14ac:dyDescent="0.2">
      <c r="A175" s="206"/>
      <c r="B175" s="206"/>
      <c r="C175" s="206"/>
      <c r="D175" s="206"/>
      <c r="E175" s="206"/>
      <c r="G175" s="14"/>
      <c r="H175" s="17"/>
    </row>
    <row r="176" spans="1:8" s="17" customFormat="1" ht="27" customHeight="1" x14ac:dyDescent="0.2">
      <c r="A176" s="13"/>
      <c r="B176" s="13"/>
      <c r="C176" s="13"/>
      <c r="D176" s="13"/>
      <c r="E176" s="13"/>
      <c r="F176" s="13"/>
    </row>
    <row r="177" spans="1:6" s="17" customFormat="1" ht="27" customHeight="1" x14ac:dyDescent="0.25">
      <c r="A177" s="16"/>
      <c r="B177" s="16"/>
      <c r="C177" s="16"/>
      <c r="D177" s="16"/>
      <c r="E177" s="16"/>
      <c r="F177" s="12"/>
    </row>
    <row r="178" spans="1:6" s="17" customFormat="1" ht="27" customHeight="1" x14ac:dyDescent="0.25">
      <c r="A178" s="16"/>
      <c r="B178" s="16"/>
      <c r="C178" s="16"/>
      <c r="D178" s="16"/>
      <c r="E178" s="16"/>
      <c r="F178" s="12"/>
    </row>
    <row r="179" spans="1:6" s="17" customFormat="1" ht="27" customHeight="1" x14ac:dyDescent="0.25">
      <c r="A179" s="16"/>
      <c r="B179" s="16"/>
      <c r="C179" s="16"/>
      <c r="D179" s="16"/>
      <c r="E179" s="16"/>
      <c r="F179" s="12"/>
    </row>
    <row r="180" spans="1:6" s="17" customFormat="1" ht="27" customHeight="1" x14ac:dyDescent="0.25">
      <c r="A180" s="16"/>
      <c r="B180" s="16"/>
      <c r="C180" s="16"/>
      <c r="D180" s="16"/>
      <c r="E180" s="16"/>
      <c r="F180" s="12"/>
    </row>
    <row r="181" spans="1:6" s="17" customFormat="1" ht="27" customHeight="1" x14ac:dyDescent="0.25">
      <c r="A181" s="16"/>
      <c r="B181" s="16"/>
      <c r="C181" s="16"/>
      <c r="D181" s="16"/>
      <c r="E181" s="16"/>
      <c r="F181" s="12"/>
    </row>
    <row r="182" spans="1:6" s="17" customFormat="1" ht="27" customHeight="1" x14ac:dyDescent="0.25"/>
    <row r="183" spans="1:6" s="17" customFormat="1" ht="27" customHeight="1" x14ac:dyDescent="0.25"/>
    <row r="184" spans="1:6" s="17" customFormat="1" ht="27" customHeight="1" x14ac:dyDescent="0.25"/>
    <row r="185" spans="1:6" s="17" customFormat="1" ht="27" customHeight="1" x14ac:dyDescent="0.25"/>
    <row r="186" spans="1:6" s="17" customFormat="1" ht="27" customHeight="1" x14ac:dyDescent="0.25"/>
    <row r="187" spans="1:6" s="17" customFormat="1" ht="27" customHeight="1" x14ac:dyDescent="0.25"/>
    <row r="188" spans="1:6" s="17" customFormat="1" ht="27" customHeight="1" x14ac:dyDescent="0.25"/>
    <row r="189" spans="1:6" s="17" customFormat="1" ht="27" customHeight="1" x14ac:dyDescent="0.25"/>
    <row r="190" spans="1:6" s="17" customFormat="1" ht="27" customHeight="1" x14ac:dyDescent="0.25"/>
    <row r="191" spans="1:6" s="17" customFormat="1" ht="27" customHeight="1" x14ac:dyDescent="0.25"/>
    <row r="192" spans="1:6" s="17" customFormat="1" ht="27" customHeight="1" x14ac:dyDescent="0.25"/>
    <row r="193" s="17" customFormat="1" ht="27" customHeight="1" x14ac:dyDescent="0.25"/>
    <row r="194" s="17" customFormat="1" ht="27" customHeight="1" x14ac:dyDescent="0.25"/>
    <row r="195" s="17" customFormat="1" ht="27" customHeight="1" x14ac:dyDescent="0.25"/>
    <row r="196" s="17" customFormat="1" ht="27" customHeight="1" x14ac:dyDescent="0.25"/>
    <row r="197" s="17" customFormat="1" ht="27" customHeight="1" x14ac:dyDescent="0.25"/>
    <row r="198" s="17" customFormat="1" ht="27" customHeight="1" x14ac:dyDescent="0.25"/>
    <row r="199" s="17" customFormat="1" ht="27" customHeight="1" x14ac:dyDescent="0.25"/>
    <row r="200" s="17" customFormat="1" ht="27" customHeight="1" x14ac:dyDescent="0.25"/>
    <row r="201" s="17" customFormat="1" ht="27" customHeight="1" x14ac:dyDescent="0.25"/>
    <row r="202" s="17" customFormat="1" ht="27" customHeight="1" x14ac:dyDescent="0.25"/>
    <row r="203" s="17" customFormat="1" ht="27" customHeight="1" x14ac:dyDescent="0.25"/>
    <row r="204" s="17" customFormat="1" ht="27" customHeight="1" x14ac:dyDescent="0.25"/>
    <row r="205" s="17" customFormat="1" ht="27" customHeight="1" x14ac:dyDescent="0.25"/>
    <row r="206" s="17" customFormat="1" ht="27" customHeight="1" x14ac:dyDescent="0.25"/>
    <row r="207" s="17" customFormat="1" ht="27" customHeight="1" x14ac:dyDescent="0.25"/>
    <row r="208" s="17" customFormat="1" ht="27" customHeight="1" x14ac:dyDescent="0.25"/>
    <row r="209" s="17" customFormat="1" ht="27" customHeight="1" x14ac:dyDescent="0.25"/>
    <row r="210" s="17" customFormat="1" ht="27" customHeight="1" x14ac:dyDescent="0.25"/>
    <row r="211" s="17" customFormat="1" ht="27" customHeight="1" x14ac:dyDescent="0.25"/>
    <row r="212" s="17" customFormat="1" ht="27" customHeight="1" x14ac:dyDescent="0.25"/>
    <row r="213" s="17" customFormat="1" ht="27" customHeight="1" x14ac:dyDescent="0.25"/>
    <row r="214" s="17" customFormat="1" ht="27" customHeight="1" x14ac:dyDescent="0.25"/>
    <row r="215" s="17" customFormat="1" ht="27" customHeight="1" x14ac:dyDescent="0.25"/>
    <row r="216" s="17" customFormat="1" ht="27" customHeight="1" x14ac:dyDescent="0.25"/>
    <row r="217" s="17" customFormat="1" ht="27" customHeight="1" x14ac:dyDescent="0.25"/>
    <row r="218" s="17" customFormat="1" ht="27" customHeight="1" x14ac:dyDescent="0.25"/>
    <row r="219" s="17" customFormat="1" ht="27" customHeight="1" x14ac:dyDescent="0.25"/>
    <row r="220" s="17" customFormat="1" ht="27" customHeight="1" x14ac:dyDescent="0.25"/>
    <row r="221" s="17" customFormat="1" ht="27" customHeight="1" x14ac:dyDescent="0.25"/>
    <row r="222" s="17" customFormat="1" ht="27" customHeight="1" x14ac:dyDescent="0.25"/>
    <row r="223" s="17" customFormat="1" ht="27" customHeight="1" x14ac:dyDescent="0.25"/>
    <row r="224" s="17" customFormat="1" ht="27" customHeight="1" x14ac:dyDescent="0.25"/>
    <row r="225" s="17" customFormat="1" ht="27" customHeight="1" x14ac:dyDescent="0.25"/>
    <row r="226" s="17" customFormat="1" ht="27" customHeight="1" x14ac:dyDescent="0.25"/>
    <row r="227" s="17" customFormat="1" ht="27" customHeight="1" x14ac:dyDescent="0.25"/>
    <row r="228" s="17" customFormat="1" ht="27" customHeight="1" x14ac:dyDescent="0.25"/>
    <row r="229" s="17" customFormat="1" ht="27" customHeight="1" x14ac:dyDescent="0.25"/>
    <row r="230" s="17" customFormat="1" ht="27" customHeight="1" x14ac:dyDescent="0.25"/>
    <row r="231" s="17" customFormat="1" ht="27" customHeight="1" x14ac:dyDescent="0.25"/>
    <row r="232" s="17" customFormat="1" ht="27" customHeight="1" x14ac:dyDescent="0.25"/>
    <row r="233" s="17" customFormat="1" ht="27" customHeight="1" x14ac:dyDescent="0.25"/>
    <row r="234" s="17" customFormat="1" ht="27" customHeight="1" x14ac:dyDescent="0.25"/>
    <row r="235" s="17" customFormat="1" ht="27" customHeight="1" x14ac:dyDescent="0.25"/>
    <row r="236" s="17" customFormat="1" ht="27" customHeight="1" x14ac:dyDescent="0.25"/>
    <row r="237" s="17" customFormat="1" ht="27" customHeight="1" x14ac:dyDescent="0.25"/>
    <row r="238" s="17" customFormat="1" ht="27" customHeight="1" x14ac:dyDescent="0.25"/>
    <row r="239" s="17" customFormat="1" ht="27" customHeight="1" x14ac:dyDescent="0.25"/>
    <row r="240" s="17" customFormat="1" ht="27" customHeight="1" x14ac:dyDescent="0.25"/>
    <row r="241" s="17" customFormat="1" ht="27" customHeight="1" x14ac:dyDescent="0.25"/>
    <row r="242" s="17" customFormat="1" ht="27" customHeight="1" x14ac:dyDescent="0.25"/>
    <row r="243" s="17" customFormat="1" ht="27" customHeight="1" x14ac:dyDescent="0.25"/>
    <row r="244" s="17" customFormat="1" ht="27" customHeight="1" x14ac:dyDescent="0.25"/>
    <row r="245" s="17" customFormat="1" ht="27" customHeight="1" x14ac:dyDescent="0.25"/>
    <row r="246" s="17" customFormat="1" ht="27" customHeight="1" x14ac:dyDescent="0.25"/>
    <row r="247" s="17" customFormat="1" ht="27" customHeight="1" x14ac:dyDescent="0.25"/>
    <row r="248" s="17" customFormat="1" ht="27" customHeight="1" x14ac:dyDescent="0.25"/>
    <row r="249" s="17" customFormat="1" ht="27" customHeight="1" x14ac:dyDescent="0.25"/>
    <row r="250" s="17" customFormat="1" ht="27" customHeight="1" x14ac:dyDescent="0.25"/>
    <row r="251" s="17" customFormat="1" ht="27" customHeight="1" x14ac:dyDescent="0.25"/>
    <row r="252" s="17" customFormat="1" ht="27" customHeight="1" x14ac:dyDescent="0.25"/>
    <row r="253" s="17" customFormat="1" ht="27" customHeight="1" x14ac:dyDescent="0.25"/>
    <row r="254" s="17" customFormat="1" ht="27" customHeight="1" x14ac:dyDescent="0.25"/>
    <row r="255" s="17" customFormat="1" ht="27" customHeight="1" x14ac:dyDescent="0.25"/>
    <row r="256" s="17" customFormat="1" ht="27" customHeight="1" x14ac:dyDescent="0.25"/>
    <row r="257" s="17" customFormat="1" ht="27" customHeight="1" x14ac:dyDescent="0.25"/>
    <row r="258" s="17" customFormat="1" ht="27" customHeight="1" x14ac:dyDescent="0.25"/>
    <row r="259" s="17" customFormat="1" ht="27" customHeight="1" x14ac:dyDescent="0.25"/>
    <row r="260" s="17" customFormat="1" ht="27" customHeight="1" x14ac:dyDescent="0.25"/>
    <row r="261" s="17" customFormat="1" ht="27" customHeight="1" x14ac:dyDescent="0.25"/>
    <row r="262" s="17" customFormat="1" ht="27" customHeight="1" x14ac:dyDescent="0.25"/>
    <row r="263" s="17" customFormat="1" ht="27" customHeight="1" x14ac:dyDescent="0.25"/>
    <row r="264" ht="27" customHeight="1" x14ac:dyDescent="0.25"/>
    <row r="265" ht="27" customHeight="1" x14ac:dyDescent="0.25"/>
    <row r="266" ht="27" customHeight="1" x14ac:dyDescent="0.25"/>
  </sheetData>
  <sheetProtection sheet="1" objects="1" scenarios="1"/>
  <dataConsolidate/>
  <mergeCells count="94">
    <mergeCell ref="A1:B1"/>
    <mergeCell ref="C1:F1"/>
    <mergeCell ref="B12:E12"/>
    <mergeCell ref="B13:E13"/>
    <mergeCell ref="B14:E14"/>
    <mergeCell ref="A9:E9"/>
    <mergeCell ref="B10:E10"/>
    <mergeCell ref="B11:E11"/>
    <mergeCell ref="B19:E19"/>
    <mergeCell ref="B20:E20"/>
    <mergeCell ref="B21:E21"/>
    <mergeCell ref="B15:E15"/>
    <mergeCell ref="A17:E17"/>
    <mergeCell ref="B18:E18"/>
    <mergeCell ref="B26:E26"/>
    <mergeCell ref="B27:E27"/>
    <mergeCell ref="B28:E28"/>
    <mergeCell ref="B22:E22"/>
    <mergeCell ref="B23:E23"/>
    <mergeCell ref="A25:E25"/>
    <mergeCell ref="A33:E33"/>
    <mergeCell ref="B34:E34"/>
    <mergeCell ref="B35:E35"/>
    <mergeCell ref="B29:E29"/>
    <mergeCell ref="B30:E30"/>
    <mergeCell ref="B31:E31"/>
    <mergeCell ref="B39:E39"/>
    <mergeCell ref="A41:E41"/>
    <mergeCell ref="B42:E42"/>
    <mergeCell ref="B36:E36"/>
    <mergeCell ref="B37:E37"/>
    <mergeCell ref="B38:E38"/>
    <mergeCell ref="B46:E46"/>
    <mergeCell ref="B47:E47"/>
    <mergeCell ref="A49:E49"/>
    <mergeCell ref="B43:E43"/>
    <mergeCell ref="B44:E44"/>
    <mergeCell ref="B45:E45"/>
    <mergeCell ref="B53:E53"/>
    <mergeCell ref="B54:E54"/>
    <mergeCell ref="B55:E55"/>
    <mergeCell ref="B50:E50"/>
    <mergeCell ref="B51:E51"/>
    <mergeCell ref="B52:E52"/>
    <mergeCell ref="B60:E60"/>
    <mergeCell ref="B61:E61"/>
    <mergeCell ref="B62:E62"/>
    <mergeCell ref="A57:E57"/>
    <mergeCell ref="B58:E58"/>
    <mergeCell ref="B59:E59"/>
    <mergeCell ref="B67:E67"/>
    <mergeCell ref="B68:E68"/>
    <mergeCell ref="B69:E69"/>
    <mergeCell ref="B63:E63"/>
    <mergeCell ref="A65:E65"/>
    <mergeCell ref="B66:E66"/>
    <mergeCell ref="B74:E74"/>
    <mergeCell ref="B75:E75"/>
    <mergeCell ref="B76:E76"/>
    <mergeCell ref="B70:E70"/>
    <mergeCell ref="B71:E71"/>
    <mergeCell ref="A73:E73"/>
    <mergeCell ref="A81:E81"/>
    <mergeCell ref="B82:E82"/>
    <mergeCell ref="B83:E83"/>
    <mergeCell ref="B77:E77"/>
    <mergeCell ref="B78:E78"/>
    <mergeCell ref="B79:E79"/>
    <mergeCell ref="B87:E87"/>
    <mergeCell ref="A89:B89"/>
    <mergeCell ref="C89:F89"/>
    <mergeCell ref="A93:E93"/>
    <mergeCell ref="B84:E84"/>
    <mergeCell ref="B85:E85"/>
    <mergeCell ref="B86:E86"/>
    <mergeCell ref="A112:E112"/>
    <mergeCell ref="A111:E111"/>
    <mergeCell ref="A102:E102"/>
    <mergeCell ref="A103:E103"/>
    <mergeCell ref="A94:E94"/>
    <mergeCell ref="A174:E174"/>
    <mergeCell ref="A175:E175"/>
    <mergeCell ref="A166:E166"/>
    <mergeCell ref="A165:E165"/>
    <mergeCell ref="A156:E156"/>
    <mergeCell ref="A157:E157"/>
    <mergeCell ref="A129:E129"/>
    <mergeCell ref="A120:E120"/>
    <mergeCell ref="A121:E121"/>
    <mergeCell ref="A148:E148"/>
    <mergeCell ref="A147:E147"/>
    <mergeCell ref="A138:E138"/>
    <mergeCell ref="A139:E139"/>
    <mergeCell ref="A130:E130"/>
  </mergeCells>
  <pageMargins left="0.70866141732283472" right="0.70866141732283472" top="0.98425196850393704" bottom="1.1811023622047245" header="0.31496062992125984" footer="0.31496062992125984"/>
  <pageSetup paperSize="9" scale="83" orientation="landscape" horizontalDpi="30066" verticalDpi="26478" r:id="rId1"/>
  <headerFooter alignWithMargins="0">
    <oddFooter>&amp;L&amp;"Arial,Standard"&amp;7&amp;F / &amp;A&amp;R&amp;"Arial,Standard"&amp;7Seite &amp;P von &amp;N</oddFooter>
  </headerFooter>
  <rowBreaks count="4" manualBreakCount="4">
    <brk id="23" max="5" man="1"/>
    <brk id="39" max="5" man="1"/>
    <brk id="55" max="5" man="1"/>
    <brk id="71" max="5"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17</vt:i4>
      </vt:variant>
    </vt:vector>
  </HeadingPairs>
  <TitlesOfParts>
    <vt:vector size="26" baseType="lpstr">
      <vt:lpstr>ANLEITUNG</vt:lpstr>
      <vt:lpstr>ALLGEMEINES</vt:lpstr>
      <vt:lpstr>JURY</vt:lpstr>
      <vt:lpstr>KRITERIEN</vt:lpstr>
      <vt:lpstr>ANGEBOT</vt:lpstr>
      <vt:lpstr>KRITERIENBOGEN</vt:lpstr>
      <vt:lpstr>BEWERTUNGSBOGEN</vt:lpstr>
      <vt:lpstr>BEWERTUNGEN</vt:lpstr>
      <vt:lpstr>ERGEBNISSE</vt:lpstr>
      <vt:lpstr>ALLGEMEINES!Druckbereich</vt:lpstr>
      <vt:lpstr>ANGEBOT!Druckbereich</vt:lpstr>
      <vt:lpstr>ANLEITUNG!Druckbereich</vt:lpstr>
      <vt:lpstr>BEWERTUNGEN!Druckbereich</vt:lpstr>
      <vt:lpstr>BEWERTUNGSBOGEN!Druckbereich</vt:lpstr>
      <vt:lpstr>ERGEBNISSE!Druckbereich</vt:lpstr>
      <vt:lpstr>JURY!Druckbereich</vt:lpstr>
      <vt:lpstr>KRITERIEN!Druckbereich</vt:lpstr>
      <vt:lpstr>KRITERIENBOGEN!Druckbereich</vt:lpstr>
      <vt:lpstr>ALLGEMEINES!Drucktitel</vt:lpstr>
      <vt:lpstr>ANGEBOT!Drucktitel</vt:lpstr>
      <vt:lpstr>ANLEITUNG!Drucktitel</vt:lpstr>
      <vt:lpstr>BEWERTUNGEN!Drucktitel</vt:lpstr>
      <vt:lpstr>ERGEBNISSE!Drucktitel</vt:lpstr>
      <vt:lpstr>JURY!Drucktitel</vt:lpstr>
      <vt:lpstr>KRITERIEN!Drucktitel</vt:lpstr>
      <vt:lpstr>JURY!JurorInnen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dc:creator>
  <cp:lastModifiedBy>Thomas Steffl</cp:lastModifiedBy>
  <cp:lastPrinted>2016-09-08T12:03:42Z</cp:lastPrinted>
  <dcterms:created xsi:type="dcterms:W3CDTF">2015-10-20T16:16:05Z</dcterms:created>
  <dcterms:modified xsi:type="dcterms:W3CDTF">2016-09-09T08:21:08Z</dcterms:modified>
</cp:coreProperties>
</file>