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showInkAnnotation="0"/>
  <mc:AlternateContent xmlns:mc="http://schemas.openxmlformats.org/markup-compatibility/2006">
    <mc:Choice Requires="x15">
      <x15ac:absPath xmlns:x15ac="http://schemas.microsoft.com/office/spreadsheetml/2010/11/ac" url="F:\Dropbox\SCED\1601_IÖB-Tool-II\"/>
    </mc:Choice>
  </mc:AlternateContent>
  <bookViews>
    <workbookView xWindow="240" yWindow="15" windowWidth="19440" windowHeight="11760" tabRatio="754"/>
  </bookViews>
  <sheets>
    <sheet name="ANLEITUNG" sheetId="2" r:id="rId1"/>
    <sheet name="ALLGEMEINES" sheetId="3" r:id="rId2"/>
    <sheet name="JURY" sheetId="17" r:id="rId3"/>
    <sheet name="KRITERIEN" sheetId="4" r:id="rId4"/>
    <sheet name="ANGEBOT" sheetId="18" r:id="rId5"/>
    <sheet name="KRITERIENBOGEN" sheetId="22" r:id="rId6"/>
    <sheet name="BEWERTUNGSBOGEN" sheetId="5" r:id="rId7"/>
    <sheet name="BEWERTUNGEN" sheetId="19" r:id="rId8"/>
    <sheet name="ERGEBNISSE" sheetId="21" r:id="rId9"/>
  </sheets>
  <definedNames>
    <definedName name="_xlnm.Print_Area" localSheetId="1">ALLGEMEINES!$A$1:$D$18</definedName>
    <definedName name="_xlnm.Print_Area" localSheetId="4">ANGEBOT!$A$1:$D$19</definedName>
    <definedName name="_xlnm.Print_Area" localSheetId="0">ANLEITUNG!$A$1:$B$61</definedName>
    <definedName name="_xlnm.Print_Area" localSheetId="7">BEWERTUNGEN!$A$1:$R$58</definedName>
    <definedName name="_xlnm.Print_Area" localSheetId="6">BEWERTUNGSBOGEN!$A$1:$R$96</definedName>
    <definedName name="_xlnm.Print_Area" localSheetId="8">ERGEBNISSE!$A$1:$F$23</definedName>
    <definedName name="_xlnm.Print_Area" localSheetId="2">JURY!$A$1:$D$22</definedName>
    <definedName name="_xlnm.Print_Area" localSheetId="3">KRITERIEN!$A$1:$E$105</definedName>
    <definedName name="_xlnm.Print_Area" localSheetId="5">KRITERIENBOGEN!$A$1:$R$90</definedName>
    <definedName name="_xlnm.Print_Titles" localSheetId="1">ALLGEMEINES!$1:$1</definedName>
    <definedName name="_xlnm.Print_Titles" localSheetId="4">ANGEBOT!$1:$1</definedName>
    <definedName name="_xlnm.Print_Titles" localSheetId="0">ANLEITUNG!$1:$1</definedName>
    <definedName name="_xlnm.Print_Titles" localSheetId="7">BEWERTUNGEN!$1:$2</definedName>
    <definedName name="_xlnm.Print_Titles" localSheetId="8">ERGEBNISSE!$1:$1</definedName>
    <definedName name="_xlnm.Print_Titles" localSheetId="2">JURY!$1:$1</definedName>
    <definedName name="_xlnm.Print_Titles" localSheetId="3">KRITERIEN!$1:$1</definedName>
    <definedName name="Einreichobjekte" localSheetId="4">ANGEBOT!#REF!</definedName>
    <definedName name="Einreichobjekte" localSheetId="7">ALLGEMEINES!#REF!</definedName>
    <definedName name="Einreichobjekte" localSheetId="8">ALLGEMEINES!#REF!</definedName>
    <definedName name="Einreichobjekte" localSheetId="2">JURY!#REF!</definedName>
    <definedName name="Einreichobjekte" localSheetId="5">ALLGEMEINES!#REF!</definedName>
    <definedName name="Einreichobjekte">ALLGEMEINES!#REF!</definedName>
    <definedName name="JurorInnen" localSheetId="4">ANGEBOT!#REF!</definedName>
    <definedName name="JurorInnen" localSheetId="7">ALLGEMEINES!#REF!</definedName>
    <definedName name="JurorInnen" localSheetId="8">ALLGEMEINES!#REF!</definedName>
    <definedName name="JurorInnen" localSheetId="2">JURY!$B$12:$C$21</definedName>
    <definedName name="JurorInnen" localSheetId="5">ALLGEMEINES!#REF!</definedName>
    <definedName name="JurorInnen">ALLGEMEINES!#REF!</definedName>
  </definedNames>
  <calcPr calcId="171027"/>
</workbook>
</file>

<file path=xl/calcChain.xml><?xml version="1.0" encoding="utf-8"?>
<calcChain xmlns="http://schemas.openxmlformats.org/spreadsheetml/2006/main">
  <c r="M10" i="19" l="1"/>
  <c r="R10" i="19" s="1"/>
  <c r="N10" i="19"/>
  <c r="U10" i="19" s="1"/>
  <c r="O10" i="19"/>
  <c r="P10" i="19"/>
  <c r="Q10" i="19"/>
  <c r="V10" i="19"/>
  <c r="M11" i="19"/>
  <c r="N11" i="19"/>
  <c r="U11" i="19" s="1"/>
  <c r="O11" i="19"/>
  <c r="P11" i="19"/>
  <c r="Q11" i="19"/>
  <c r="R11" i="19"/>
  <c r="M12" i="19"/>
  <c r="R12" i="19" s="1"/>
  <c r="N12" i="19"/>
  <c r="U12" i="19" s="1"/>
  <c r="O12" i="19"/>
  <c r="P12" i="19"/>
  <c r="Q12" i="19"/>
  <c r="T12" i="19"/>
  <c r="M13" i="19"/>
  <c r="N13" i="19"/>
  <c r="V13" i="19" s="1"/>
  <c r="O13" i="19"/>
  <c r="P13" i="19"/>
  <c r="Q13" i="19"/>
  <c r="R13" i="19"/>
  <c r="M14" i="19"/>
  <c r="N14" i="19"/>
  <c r="V14" i="19" s="1"/>
  <c r="O14" i="19"/>
  <c r="P14" i="19"/>
  <c r="Q14" i="19"/>
  <c r="R14" i="19"/>
  <c r="M15" i="19"/>
  <c r="R15" i="19" s="1"/>
  <c r="N15" i="19"/>
  <c r="U15" i="19" s="1"/>
  <c r="O15" i="19"/>
  <c r="P15" i="19"/>
  <c r="Q15" i="19"/>
  <c r="M16" i="19"/>
  <c r="R16" i="19" s="1"/>
  <c r="N16" i="19"/>
  <c r="V16" i="19" s="1"/>
  <c r="O16" i="19"/>
  <c r="P16" i="19"/>
  <c r="Q16" i="19"/>
  <c r="T16" i="19"/>
  <c r="U16" i="19"/>
  <c r="M17" i="19"/>
  <c r="R17" i="19" s="1"/>
  <c r="N17" i="19"/>
  <c r="V17" i="19" s="1"/>
  <c r="O17" i="19"/>
  <c r="P17" i="19"/>
  <c r="Q17" i="19"/>
  <c r="T17" i="19"/>
  <c r="M18" i="19"/>
  <c r="R18" i="19" s="1"/>
  <c r="N18" i="19"/>
  <c r="V18" i="19" s="1"/>
  <c r="O18" i="19"/>
  <c r="P18" i="19"/>
  <c r="Q18" i="19"/>
  <c r="T18" i="19"/>
  <c r="M19" i="19"/>
  <c r="N19" i="19"/>
  <c r="U19" i="19" s="1"/>
  <c r="O19" i="19"/>
  <c r="P19" i="19"/>
  <c r="Q19" i="19"/>
  <c r="R19" i="19"/>
  <c r="M20" i="19"/>
  <c r="R20" i="19" s="1"/>
  <c r="N20" i="19"/>
  <c r="U20" i="19" s="1"/>
  <c r="O20" i="19"/>
  <c r="P20" i="19"/>
  <c r="Q20" i="19"/>
  <c r="T20" i="19"/>
  <c r="M21" i="19"/>
  <c r="R21" i="19" s="1"/>
  <c r="N21" i="19"/>
  <c r="O21" i="19"/>
  <c r="P21" i="19"/>
  <c r="Q21" i="19"/>
  <c r="U21" i="19"/>
  <c r="M22" i="19"/>
  <c r="R22" i="19" s="1"/>
  <c r="N22" i="19"/>
  <c r="O22" i="19"/>
  <c r="P22" i="19"/>
  <c r="Q22" i="19"/>
  <c r="M23" i="19"/>
  <c r="R23" i="19" s="1"/>
  <c r="N23" i="19"/>
  <c r="U23" i="19" s="1"/>
  <c r="O23" i="19"/>
  <c r="P23" i="19"/>
  <c r="Q23" i="19"/>
  <c r="M24" i="19"/>
  <c r="R24" i="19" s="1"/>
  <c r="N24" i="19"/>
  <c r="U24" i="19" s="1"/>
  <c r="O24" i="19"/>
  <c r="P24" i="19"/>
  <c r="Q24" i="19"/>
  <c r="M25" i="19"/>
  <c r="R25" i="19" s="1"/>
  <c r="N25" i="19"/>
  <c r="V25" i="19" s="1"/>
  <c r="O25" i="19"/>
  <c r="P25" i="19"/>
  <c r="Q25" i="19"/>
  <c r="M26" i="19"/>
  <c r="R26" i="19" s="1"/>
  <c r="N26" i="19"/>
  <c r="V26" i="19" s="1"/>
  <c r="O26" i="19"/>
  <c r="P26" i="19"/>
  <c r="Q26" i="19"/>
  <c r="T26" i="19"/>
  <c r="M27" i="19"/>
  <c r="R27" i="19" s="1"/>
  <c r="N27" i="19"/>
  <c r="U27" i="19" s="1"/>
  <c r="O27" i="19"/>
  <c r="P27" i="19"/>
  <c r="Q27" i="19"/>
  <c r="M28" i="19"/>
  <c r="R28" i="19" s="1"/>
  <c r="N28" i="19"/>
  <c r="U28" i="19" s="1"/>
  <c r="O28" i="19"/>
  <c r="P28" i="19"/>
  <c r="Q28" i="19"/>
  <c r="M29" i="19"/>
  <c r="R29" i="19" s="1"/>
  <c r="N29" i="19"/>
  <c r="V29" i="19" s="1"/>
  <c r="O29" i="19"/>
  <c r="P29" i="19"/>
  <c r="Q29" i="19"/>
  <c r="M30" i="19"/>
  <c r="R30" i="19" s="1"/>
  <c r="N30" i="19"/>
  <c r="U30" i="19" s="1"/>
  <c r="O30" i="19"/>
  <c r="P30" i="19"/>
  <c r="Q30" i="19"/>
  <c r="M31" i="19"/>
  <c r="R31" i="19" s="1"/>
  <c r="N31" i="19"/>
  <c r="U31" i="19" s="1"/>
  <c r="O31" i="19"/>
  <c r="P31" i="19"/>
  <c r="Q31" i="19"/>
  <c r="M32" i="19"/>
  <c r="R32" i="19" s="1"/>
  <c r="N32" i="19"/>
  <c r="V32" i="19" s="1"/>
  <c r="O32" i="19"/>
  <c r="P32" i="19"/>
  <c r="Q32" i="19"/>
  <c r="M33" i="19"/>
  <c r="R33" i="19" s="1"/>
  <c r="N33" i="19"/>
  <c r="V33" i="19" s="1"/>
  <c r="O33" i="19"/>
  <c r="P33" i="19"/>
  <c r="Q33" i="19"/>
  <c r="M34" i="19"/>
  <c r="R34" i="19" s="1"/>
  <c r="N34" i="19"/>
  <c r="O34" i="19"/>
  <c r="P34" i="19"/>
  <c r="Q34" i="19"/>
  <c r="M35" i="19"/>
  <c r="N35" i="19"/>
  <c r="U35" i="19" s="1"/>
  <c r="O35" i="19"/>
  <c r="P35" i="19"/>
  <c r="Q35" i="19"/>
  <c r="R35" i="19"/>
  <c r="M36" i="19"/>
  <c r="R36" i="19" s="1"/>
  <c r="N36" i="19"/>
  <c r="U36" i="19" s="1"/>
  <c r="O36" i="19"/>
  <c r="P36" i="19"/>
  <c r="Q36" i="19"/>
  <c r="T36" i="19"/>
  <c r="V36" i="19"/>
  <c r="M37" i="19"/>
  <c r="R37" i="19" s="1"/>
  <c r="N37" i="19"/>
  <c r="V37" i="19" s="1"/>
  <c r="O37" i="19"/>
  <c r="P37" i="19"/>
  <c r="Q37" i="19"/>
  <c r="M38" i="19"/>
  <c r="N38" i="19"/>
  <c r="U38" i="19" s="1"/>
  <c r="O38" i="19"/>
  <c r="P38" i="19"/>
  <c r="Q38" i="19"/>
  <c r="R38" i="19"/>
  <c r="M39" i="19"/>
  <c r="R39" i="19" s="1"/>
  <c r="N39" i="19"/>
  <c r="O39" i="19"/>
  <c r="P39" i="19"/>
  <c r="Q39" i="19"/>
  <c r="M40" i="19"/>
  <c r="R40" i="19" s="1"/>
  <c r="N40" i="19"/>
  <c r="O40" i="19"/>
  <c r="P40" i="19"/>
  <c r="Q40" i="19"/>
  <c r="U40" i="19"/>
  <c r="V40" i="19"/>
  <c r="M41" i="19"/>
  <c r="R41" i="19" s="1"/>
  <c r="N41" i="19"/>
  <c r="V41" i="19" s="1"/>
  <c r="O41" i="19"/>
  <c r="P41" i="19"/>
  <c r="Q41" i="19"/>
  <c r="T41" i="19"/>
  <c r="U41" i="19"/>
  <c r="M42" i="19"/>
  <c r="R42" i="19" s="1"/>
  <c r="N42" i="19"/>
  <c r="U42" i="19" s="1"/>
  <c r="O42" i="19"/>
  <c r="P42" i="19"/>
  <c r="Q42" i="19"/>
  <c r="T42" i="19"/>
  <c r="M43" i="19"/>
  <c r="N43" i="19"/>
  <c r="V43" i="19" s="1"/>
  <c r="O43" i="19"/>
  <c r="P43" i="19"/>
  <c r="Q43" i="19"/>
  <c r="R43" i="19"/>
  <c r="M44" i="19"/>
  <c r="R44" i="19" s="1"/>
  <c r="N44" i="19"/>
  <c r="U44" i="19" s="1"/>
  <c r="O44" i="19"/>
  <c r="P44" i="19"/>
  <c r="Q44" i="19"/>
  <c r="M45" i="19"/>
  <c r="N45" i="19"/>
  <c r="V45" i="19" s="1"/>
  <c r="O45" i="19"/>
  <c r="P45" i="19"/>
  <c r="Q45" i="19"/>
  <c r="R45" i="19"/>
  <c r="M46" i="19"/>
  <c r="N46" i="19"/>
  <c r="V46" i="19" s="1"/>
  <c r="O46" i="19"/>
  <c r="P46" i="19"/>
  <c r="Q46" i="19"/>
  <c r="R46" i="19"/>
  <c r="M47" i="19"/>
  <c r="R47" i="19" s="1"/>
  <c r="N47" i="19"/>
  <c r="U47" i="19" s="1"/>
  <c r="O47" i="19"/>
  <c r="P47" i="19"/>
  <c r="Q47" i="19"/>
  <c r="M48" i="19"/>
  <c r="R48" i="19" s="1"/>
  <c r="N48" i="19"/>
  <c r="V48" i="19" s="1"/>
  <c r="O48" i="19"/>
  <c r="P48" i="19"/>
  <c r="Q48" i="19"/>
  <c r="T48" i="19"/>
  <c r="U48" i="19"/>
  <c r="M49" i="19"/>
  <c r="R49" i="19" s="1"/>
  <c r="N49" i="19"/>
  <c r="V49" i="19" s="1"/>
  <c r="O49" i="19"/>
  <c r="P49" i="19"/>
  <c r="Q49" i="19"/>
  <c r="T49" i="19"/>
  <c r="M50" i="19"/>
  <c r="R50" i="19" s="1"/>
  <c r="N50" i="19"/>
  <c r="V50" i="19" s="1"/>
  <c r="O50" i="19"/>
  <c r="P50" i="19"/>
  <c r="Q50" i="19"/>
  <c r="T50" i="19"/>
  <c r="M51" i="19"/>
  <c r="N51" i="19"/>
  <c r="U51" i="19" s="1"/>
  <c r="O51" i="19"/>
  <c r="P51" i="19"/>
  <c r="Q51" i="19"/>
  <c r="R51" i="19"/>
  <c r="M52" i="19"/>
  <c r="R52" i="19" s="1"/>
  <c r="N52" i="19"/>
  <c r="U52" i="19" s="1"/>
  <c r="O52" i="19"/>
  <c r="P52" i="19"/>
  <c r="Q52" i="19"/>
  <c r="M53" i="19"/>
  <c r="N53" i="19"/>
  <c r="V53" i="19" s="1"/>
  <c r="O53" i="19"/>
  <c r="P53" i="19"/>
  <c r="Q53" i="19"/>
  <c r="R53" i="19"/>
  <c r="U53" i="19"/>
  <c r="M54" i="19"/>
  <c r="N54" i="19"/>
  <c r="V54" i="19" s="1"/>
  <c r="O54" i="19"/>
  <c r="P54" i="19"/>
  <c r="Q54" i="19"/>
  <c r="R54" i="19"/>
  <c r="M55" i="19"/>
  <c r="R55" i="19" s="1"/>
  <c r="N55" i="19"/>
  <c r="U55" i="19" s="1"/>
  <c r="O55" i="19"/>
  <c r="P55" i="19"/>
  <c r="Q55" i="19"/>
  <c r="M56" i="19"/>
  <c r="R56" i="19" s="1"/>
  <c r="N56" i="19"/>
  <c r="O56" i="19"/>
  <c r="P56" i="19"/>
  <c r="Q56" i="19"/>
  <c r="T56" i="19"/>
  <c r="U56" i="19"/>
  <c r="V56" i="19"/>
  <c r="M57" i="19"/>
  <c r="R57" i="19" s="1"/>
  <c r="N57" i="19"/>
  <c r="V57" i="19" s="1"/>
  <c r="O57" i="19"/>
  <c r="P57" i="19"/>
  <c r="Q57" i="19"/>
  <c r="T57" i="19"/>
  <c r="U57" i="19"/>
  <c r="M58" i="19"/>
  <c r="R58" i="19" s="1"/>
  <c r="N58" i="19"/>
  <c r="V58" i="19" s="1"/>
  <c r="O58" i="19"/>
  <c r="P58" i="19"/>
  <c r="Q58" i="19"/>
  <c r="T58" i="19"/>
  <c r="T25" i="19" l="1"/>
  <c r="T40" i="19"/>
  <c r="T34" i="19"/>
  <c r="V34" i="19"/>
  <c r="V22" i="19"/>
  <c r="V20" i="19"/>
  <c r="T33" i="19"/>
  <c r="V39" i="19"/>
  <c r="U25" i="19"/>
  <c r="T24" i="19"/>
  <c r="V24" i="19"/>
  <c r="V21" i="19"/>
  <c r="T32" i="19"/>
  <c r="T52" i="19"/>
  <c r="V52" i="19"/>
  <c r="U37" i="19"/>
  <c r="U32" i="19"/>
  <c r="T44" i="19"/>
  <c r="T54" i="19"/>
  <c r="T53" i="19"/>
  <c r="U49" i="19"/>
  <c r="T38" i="19"/>
  <c r="T37" i="19"/>
  <c r="U33" i="19"/>
  <c r="T22" i="19"/>
  <c r="T21" i="19"/>
  <c r="U17" i="19"/>
  <c r="T10" i="19"/>
  <c r="U45" i="19"/>
  <c r="V44" i="19"/>
  <c r="U29" i="19"/>
  <c r="V28" i="19"/>
  <c r="U13" i="19"/>
  <c r="V12" i="19"/>
  <c r="T28" i="19"/>
  <c r="T46" i="19"/>
  <c r="T45" i="19"/>
  <c r="T30" i="19"/>
  <c r="T29" i="19"/>
  <c r="T14" i="19"/>
  <c r="T13" i="19"/>
  <c r="V55" i="19"/>
  <c r="V47" i="19"/>
  <c r="U43" i="19"/>
  <c r="V42" i="19"/>
  <c r="U39" i="19"/>
  <c r="V38" i="19"/>
  <c r="V30" i="19"/>
  <c r="U58" i="19"/>
  <c r="T55" i="19"/>
  <c r="U54" i="19"/>
  <c r="T51" i="19"/>
  <c r="U50" i="19"/>
  <c r="T47" i="19"/>
  <c r="U46" i="19"/>
  <c r="T43" i="19"/>
  <c r="T39" i="19"/>
  <c r="T35" i="19"/>
  <c r="U34" i="19"/>
  <c r="T31" i="19"/>
  <c r="T27" i="19"/>
  <c r="U26" i="19"/>
  <c r="T23" i="19"/>
  <c r="U22" i="19"/>
  <c r="T19" i="19"/>
  <c r="U18" i="19"/>
  <c r="T15" i="19"/>
  <c r="U14" i="19"/>
  <c r="T11" i="19"/>
  <c r="V35" i="19"/>
  <c r="V31" i="19"/>
  <c r="V27" i="19"/>
  <c r="V23" i="19"/>
  <c r="V19" i="19"/>
  <c r="V15" i="19"/>
  <c r="V11" i="19"/>
  <c r="V51" i="19"/>
  <c r="H6" i="19"/>
  <c r="A14" i="19" l="1"/>
  <c r="A18" i="19"/>
  <c r="A20" i="19"/>
  <c r="A21" i="19"/>
  <c r="A24" i="19"/>
  <c r="A28" i="19"/>
  <c r="A36" i="19"/>
  <c r="A40" i="19"/>
  <c r="A49" i="19"/>
  <c r="A53" i="19"/>
  <c r="A19" i="4"/>
  <c r="A104" i="4"/>
  <c r="A90" i="22" s="1"/>
  <c r="A96" i="5" s="1"/>
  <c r="A103" i="4"/>
  <c r="A57" i="19" s="1"/>
  <c r="A102" i="4"/>
  <c r="A88" i="22" s="1"/>
  <c r="A94" i="5" s="1"/>
  <c r="A101" i="4"/>
  <c r="A87" i="22" s="1"/>
  <c r="A93" i="5" s="1"/>
  <c r="A100" i="4"/>
  <c r="A86" i="22" s="1"/>
  <c r="A92" i="5" s="1"/>
  <c r="A95" i="4"/>
  <c r="A94" i="4"/>
  <c r="A52" i="19" s="1"/>
  <c r="A93" i="4"/>
  <c r="A80" i="22" s="1"/>
  <c r="A85" i="5" s="1"/>
  <c r="A92" i="4"/>
  <c r="A79" i="22" s="1"/>
  <c r="A84" i="5" s="1"/>
  <c r="A91" i="4"/>
  <c r="A81" i="22"/>
  <c r="A86" i="5" s="1"/>
  <c r="A86" i="4"/>
  <c r="A74" i="22" s="1"/>
  <c r="A78" i="5" s="1"/>
  <c r="A85" i="4"/>
  <c r="A73" i="22" s="1"/>
  <c r="A77" i="5" s="1"/>
  <c r="A84" i="4"/>
  <c r="A46" i="19" s="1"/>
  <c r="A83" i="4"/>
  <c r="A71" i="22" s="1"/>
  <c r="A75" i="5" s="1"/>
  <c r="A82" i="4"/>
  <c r="A44" i="19" s="1"/>
  <c r="A77" i="4"/>
  <c r="A43" i="19" s="1"/>
  <c r="A76" i="4"/>
  <c r="A42" i="19" s="1"/>
  <c r="A75" i="4"/>
  <c r="A41" i="19" s="1"/>
  <c r="A74" i="4"/>
  <c r="A73" i="4"/>
  <c r="A62" i="22" s="1"/>
  <c r="A65" i="5" s="1"/>
  <c r="A68" i="4"/>
  <c r="A38" i="19" s="1"/>
  <c r="A67" i="4"/>
  <c r="A57" i="22" s="1"/>
  <c r="A59" i="5" s="1"/>
  <c r="A66" i="4"/>
  <c r="A56" i="22" s="1"/>
  <c r="A58" i="5" s="1"/>
  <c r="A65" i="4"/>
  <c r="A55" i="22" s="1"/>
  <c r="A57" i="5" s="1"/>
  <c r="A64" i="4"/>
  <c r="A54" i="22" s="1"/>
  <c r="A56" i="5" s="1"/>
  <c r="A59" i="4"/>
  <c r="A50" i="22" s="1"/>
  <c r="A51" i="5" s="1"/>
  <c r="A58" i="4"/>
  <c r="A49" i="22" s="1"/>
  <c r="A50" i="5" s="1"/>
  <c r="A57" i="4"/>
  <c r="A48" i="22" s="1"/>
  <c r="A49" i="5" s="1"/>
  <c r="A56" i="4"/>
  <c r="A30" i="19" s="1"/>
  <c r="A55" i="4"/>
  <c r="A46" i="22" s="1"/>
  <c r="A47" i="5" s="1"/>
  <c r="A50" i="4"/>
  <c r="A49" i="4"/>
  <c r="A27" i="19" s="1"/>
  <c r="A48" i="4"/>
  <c r="A40" i="22" s="1"/>
  <c r="A40" i="5" s="1"/>
  <c r="A47" i="4"/>
  <c r="A39" i="22" s="1"/>
  <c r="A39" i="5" s="1"/>
  <c r="A46" i="4"/>
  <c r="A38" i="22" s="1"/>
  <c r="A38" i="5" s="1"/>
  <c r="A41" i="22"/>
  <c r="A41" i="5" s="1"/>
  <c r="A58" i="22"/>
  <c r="A60" i="5" s="1"/>
  <c r="A41" i="4"/>
  <c r="A23" i="19" s="1"/>
  <c r="A40" i="4"/>
  <c r="A33" i="22" s="1"/>
  <c r="A32" i="5" s="1"/>
  <c r="A39" i="4"/>
  <c r="A38" i="4"/>
  <c r="A31" i="22" s="1"/>
  <c r="A30" i="5" s="1"/>
  <c r="A37" i="4"/>
  <c r="A30" i="22" s="1"/>
  <c r="A29" i="5" s="1"/>
  <c r="A32" i="22"/>
  <c r="A31" i="5" s="1"/>
  <c r="A31" i="4"/>
  <c r="A17" i="19" s="1"/>
  <c r="A32" i="4"/>
  <c r="A30" i="4"/>
  <c r="A16" i="19" s="1"/>
  <c r="A29" i="4"/>
  <c r="A15" i="19" s="1"/>
  <c r="A28" i="4"/>
  <c r="A72" i="22"/>
  <c r="A76" i="5" s="1"/>
  <c r="A25" i="22"/>
  <c r="A23" i="5" s="1"/>
  <c r="A24" i="22"/>
  <c r="A22" i="5" s="1"/>
  <c r="A23" i="4"/>
  <c r="A13" i="19" s="1"/>
  <c r="A22" i="4"/>
  <c r="A12" i="19" s="1"/>
  <c r="A21" i="4"/>
  <c r="A11" i="19" s="1"/>
  <c r="A20" i="4"/>
  <c r="A15" i="22" s="1"/>
  <c r="A12" i="5" s="1"/>
  <c r="A17" i="5"/>
  <c r="N17" i="5"/>
  <c r="A26" i="5"/>
  <c r="N26" i="5"/>
  <c r="A35" i="5"/>
  <c r="N35" i="5"/>
  <c r="A71" i="5"/>
  <c r="N80" i="5"/>
  <c r="N8" i="5"/>
  <c r="A8" i="5"/>
  <c r="E91" i="5"/>
  <c r="M91" i="5"/>
  <c r="K91" i="5"/>
  <c r="J91" i="5"/>
  <c r="I91" i="5"/>
  <c r="G91" i="5"/>
  <c r="F91" i="5"/>
  <c r="D91" i="5"/>
  <c r="C91" i="5"/>
  <c r="B91" i="5"/>
  <c r="M82" i="5"/>
  <c r="K82" i="5"/>
  <c r="J82" i="5"/>
  <c r="I82" i="5"/>
  <c r="G82" i="5"/>
  <c r="F82" i="5"/>
  <c r="E82" i="5"/>
  <c r="D82" i="5"/>
  <c r="C82" i="5"/>
  <c r="B82" i="5"/>
  <c r="M73" i="5"/>
  <c r="K73" i="5"/>
  <c r="J73" i="5"/>
  <c r="I73" i="5"/>
  <c r="G73" i="5"/>
  <c r="F73" i="5"/>
  <c r="E73" i="5"/>
  <c r="D73" i="5"/>
  <c r="C73" i="5"/>
  <c r="B73" i="5"/>
  <c r="M64" i="5"/>
  <c r="K64" i="5"/>
  <c r="J64" i="5"/>
  <c r="I64" i="5"/>
  <c r="G64" i="5"/>
  <c r="F64" i="5"/>
  <c r="E64" i="5"/>
  <c r="D64" i="5"/>
  <c r="C64" i="5"/>
  <c r="B64" i="5"/>
  <c r="M55" i="5"/>
  <c r="K55" i="5"/>
  <c r="J55" i="5"/>
  <c r="I55" i="5"/>
  <c r="G55" i="5"/>
  <c r="F55" i="5"/>
  <c r="E55" i="5"/>
  <c r="D55" i="5"/>
  <c r="C55" i="5"/>
  <c r="B55" i="5"/>
  <c r="M46" i="5"/>
  <c r="K46" i="5"/>
  <c r="J46" i="5"/>
  <c r="I46" i="5"/>
  <c r="G46" i="5"/>
  <c r="F46" i="5"/>
  <c r="E46" i="5"/>
  <c r="D46" i="5"/>
  <c r="C46" i="5"/>
  <c r="B46" i="5"/>
  <c r="M37" i="5"/>
  <c r="K37" i="5"/>
  <c r="J37" i="5"/>
  <c r="I37" i="5"/>
  <c r="G37" i="5"/>
  <c r="F37" i="5"/>
  <c r="E37" i="5"/>
  <c r="D37" i="5"/>
  <c r="C37" i="5"/>
  <c r="B37" i="5"/>
  <c r="M28" i="5"/>
  <c r="K28" i="5"/>
  <c r="J28" i="5"/>
  <c r="I28" i="5"/>
  <c r="G28" i="5"/>
  <c r="F28" i="5"/>
  <c r="E28" i="5"/>
  <c r="D28" i="5"/>
  <c r="C28" i="5"/>
  <c r="B28" i="5"/>
  <c r="C19" i="5"/>
  <c r="D19" i="5"/>
  <c r="E19" i="5"/>
  <c r="F19" i="5"/>
  <c r="G19" i="5"/>
  <c r="H19" i="5"/>
  <c r="H28" i="5" s="1"/>
  <c r="H37" i="5" s="1"/>
  <c r="H46" i="5" s="1"/>
  <c r="H55" i="5" s="1"/>
  <c r="H64" i="5" s="1"/>
  <c r="H73" i="5" s="1"/>
  <c r="H82" i="5" s="1"/>
  <c r="H91" i="5" s="1"/>
  <c r="I19" i="5"/>
  <c r="J19" i="5"/>
  <c r="K19" i="5"/>
  <c r="L19" i="5"/>
  <c r="L28" i="5" s="1"/>
  <c r="L37" i="5" s="1"/>
  <c r="L46" i="5" s="1"/>
  <c r="L55" i="5" s="1"/>
  <c r="L64" i="5" s="1"/>
  <c r="L73" i="5" s="1"/>
  <c r="L82" i="5" s="1"/>
  <c r="L91" i="5" s="1"/>
  <c r="M19" i="5"/>
  <c r="B19" i="5"/>
  <c r="R90" i="22"/>
  <c r="B90" i="22"/>
  <c r="R89" i="22"/>
  <c r="B89" i="22"/>
  <c r="A89" i="22"/>
  <c r="A95" i="5" s="1"/>
  <c r="R88" i="22"/>
  <c r="B88" i="22"/>
  <c r="R87" i="22"/>
  <c r="B87" i="22"/>
  <c r="R86" i="22"/>
  <c r="B86" i="22"/>
  <c r="N84" i="22"/>
  <c r="N89" i="5" s="1"/>
  <c r="A84" i="22"/>
  <c r="A89" i="5" s="1"/>
  <c r="R82" i="22"/>
  <c r="B82" i="22"/>
  <c r="A82" i="22"/>
  <c r="A87" i="5" s="1"/>
  <c r="R81" i="22"/>
  <c r="B81" i="22"/>
  <c r="R80" i="22"/>
  <c r="B80" i="22"/>
  <c r="R79" i="22"/>
  <c r="B79" i="22"/>
  <c r="R78" i="22"/>
  <c r="B78" i="22"/>
  <c r="A78" i="22"/>
  <c r="A83" i="5" s="1"/>
  <c r="N76" i="22"/>
  <c r="A76" i="22"/>
  <c r="A80" i="5" s="1"/>
  <c r="R74" i="22"/>
  <c r="B74" i="22"/>
  <c r="R73" i="22"/>
  <c r="B73" i="22"/>
  <c r="R72" i="22"/>
  <c r="B72" i="22"/>
  <c r="R71" i="22"/>
  <c r="B71" i="22"/>
  <c r="R70" i="22"/>
  <c r="B70" i="22"/>
  <c r="A70" i="22"/>
  <c r="A74" i="5" s="1"/>
  <c r="N68" i="22"/>
  <c r="N71" i="5" s="1"/>
  <c r="A68" i="22"/>
  <c r="R66" i="22"/>
  <c r="B66" i="22"/>
  <c r="A66" i="22"/>
  <c r="A69" i="5" s="1"/>
  <c r="R65" i="22"/>
  <c r="B65" i="22"/>
  <c r="R64" i="22"/>
  <c r="B64" i="22"/>
  <c r="R63" i="22"/>
  <c r="B63" i="22"/>
  <c r="A63" i="22"/>
  <c r="A66" i="5" s="1"/>
  <c r="R62" i="22"/>
  <c r="B62" i="22"/>
  <c r="N60" i="22"/>
  <c r="N62" i="5" s="1"/>
  <c r="A60" i="22"/>
  <c r="A62" i="5" s="1"/>
  <c r="R58" i="22"/>
  <c r="B58" i="22"/>
  <c r="R57" i="22"/>
  <c r="B57" i="22"/>
  <c r="R56" i="22"/>
  <c r="B56" i="22"/>
  <c r="R55" i="22"/>
  <c r="B55" i="22"/>
  <c r="R54" i="22"/>
  <c r="B54" i="22"/>
  <c r="N52" i="22"/>
  <c r="N53" i="5" s="1"/>
  <c r="A52" i="22"/>
  <c r="A53" i="5" s="1"/>
  <c r="R50" i="22"/>
  <c r="B50" i="22"/>
  <c r="R49" i="22"/>
  <c r="B49" i="22"/>
  <c r="R48" i="22"/>
  <c r="B48" i="22"/>
  <c r="R47" i="22"/>
  <c r="B47" i="22"/>
  <c r="A47" i="22"/>
  <c r="A48" i="5" s="1"/>
  <c r="R46" i="22"/>
  <c r="B46" i="22"/>
  <c r="N44" i="22"/>
  <c r="N44" i="5" s="1"/>
  <c r="A44" i="22"/>
  <c r="A44" i="5" s="1"/>
  <c r="R42" i="22"/>
  <c r="B42" i="22"/>
  <c r="A42" i="22"/>
  <c r="A42" i="5" s="1"/>
  <c r="R41" i="22"/>
  <c r="B41" i="22"/>
  <c r="R40" i="22"/>
  <c r="B40" i="22"/>
  <c r="R39" i="22"/>
  <c r="B39" i="22"/>
  <c r="R38" i="22"/>
  <c r="B38" i="22"/>
  <c r="N36" i="22"/>
  <c r="A36" i="22"/>
  <c r="R34" i="22"/>
  <c r="B34" i="22"/>
  <c r="R33" i="22"/>
  <c r="B33" i="22"/>
  <c r="R32" i="22"/>
  <c r="B32" i="22"/>
  <c r="R31" i="22"/>
  <c r="B31" i="22"/>
  <c r="R30" i="22"/>
  <c r="B30" i="22"/>
  <c r="N28" i="22"/>
  <c r="A28" i="22"/>
  <c r="R26" i="22"/>
  <c r="B26" i="22"/>
  <c r="A26" i="22"/>
  <c r="A24" i="5" s="1"/>
  <c r="R25" i="22"/>
  <c r="B25" i="22"/>
  <c r="R24" i="22"/>
  <c r="B24" i="22"/>
  <c r="R23" i="22"/>
  <c r="B23" i="22"/>
  <c r="R22" i="22"/>
  <c r="B22" i="22"/>
  <c r="A22" i="22"/>
  <c r="A20" i="5" s="1"/>
  <c r="N20" i="22"/>
  <c r="A20" i="22"/>
  <c r="R18" i="22"/>
  <c r="B18" i="22"/>
  <c r="A18" i="22"/>
  <c r="A15" i="5" s="1"/>
  <c r="R17" i="22"/>
  <c r="B17" i="22"/>
  <c r="A17" i="22"/>
  <c r="A14" i="5" s="1"/>
  <c r="R16" i="22"/>
  <c r="B16" i="22"/>
  <c r="A16" i="22"/>
  <c r="A13" i="5" s="1"/>
  <c r="R15" i="22"/>
  <c r="B15" i="22"/>
  <c r="R14" i="22"/>
  <c r="B14" i="22"/>
  <c r="N12" i="22"/>
  <c r="A12" i="22"/>
  <c r="P10" i="22"/>
  <c r="O10" i="22"/>
  <c r="O8" i="22"/>
  <c r="A8" i="22"/>
  <c r="A55" i="19" l="1"/>
  <c r="A58" i="19"/>
  <c r="A54" i="19"/>
  <c r="A56" i="19"/>
  <c r="A51" i="19"/>
  <c r="A50" i="19"/>
  <c r="A48" i="19"/>
  <c r="A47" i="19"/>
  <c r="A45" i="19"/>
  <c r="A64" i="22"/>
  <c r="A67" i="5" s="1"/>
  <c r="A65" i="22"/>
  <c r="A68" i="5" s="1"/>
  <c r="A39" i="19"/>
  <c r="A35" i="19"/>
  <c r="A34" i="19"/>
  <c r="A37" i="19"/>
  <c r="A31" i="19"/>
  <c r="A33" i="19"/>
  <c r="A29" i="19"/>
  <c r="A32" i="19"/>
  <c r="A26" i="19"/>
  <c r="A25" i="19"/>
  <c r="A34" i="22"/>
  <c r="A33" i="5" s="1"/>
  <c r="A19" i="19"/>
  <c r="A22" i="19"/>
  <c r="A23" i="22"/>
  <c r="A21" i="5" s="1"/>
  <c r="A10" i="19"/>
  <c r="A14" i="22"/>
  <c r="A11" i="5" s="1"/>
  <c r="A9" i="19"/>
  <c r="A15" i="18"/>
  <c r="A9" i="17" l="1"/>
  <c r="F7" i="21" l="1"/>
  <c r="F5" i="21"/>
  <c r="F3" i="21"/>
  <c r="Q9" i="19" l="1"/>
  <c r="P9" i="19"/>
  <c r="O9" i="19"/>
  <c r="N9" i="19"/>
  <c r="U9" i="19" s="1"/>
  <c r="M9" i="19"/>
  <c r="F22" i="4"/>
  <c r="F19" i="4"/>
  <c r="F29" i="4"/>
  <c r="F30" i="4"/>
  <c r="F31" i="4"/>
  <c r="F32" i="4"/>
  <c r="F28" i="4"/>
  <c r="F39" i="4"/>
  <c r="F40" i="4"/>
  <c r="F49" i="4"/>
  <c r="F56" i="4"/>
  <c r="F103" i="4"/>
  <c r="F38" i="4"/>
  <c r="F41" i="4"/>
  <c r="F37" i="4"/>
  <c r="F50" i="4"/>
  <c r="F47" i="4"/>
  <c r="F48" i="4"/>
  <c r="F46" i="4"/>
  <c r="F57" i="4"/>
  <c r="F58" i="4"/>
  <c r="F59" i="4"/>
  <c r="F55" i="4"/>
  <c r="F65" i="4"/>
  <c r="F66" i="4"/>
  <c r="F67" i="4"/>
  <c r="F68" i="4"/>
  <c r="F64" i="4"/>
  <c r="F74" i="4"/>
  <c r="F75" i="4"/>
  <c r="F76" i="4"/>
  <c r="F77" i="4"/>
  <c r="F73" i="4"/>
  <c r="F83" i="4"/>
  <c r="F84" i="4"/>
  <c r="F85" i="4"/>
  <c r="F86" i="4"/>
  <c r="F82" i="4"/>
  <c r="F92" i="4"/>
  <c r="F93" i="4"/>
  <c r="F94" i="4"/>
  <c r="F95" i="4"/>
  <c r="F91" i="4"/>
  <c r="F101" i="4"/>
  <c r="F102" i="4"/>
  <c r="F104" i="4"/>
  <c r="F100" i="4"/>
  <c r="F20" i="4"/>
  <c r="F21" i="4"/>
  <c r="F23" i="4"/>
  <c r="L8" i="19"/>
  <c r="K8" i="19"/>
  <c r="J8" i="19"/>
  <c r="I8" i="19"/>
  <c r="H8" i="19"/>
  <c r="G8" i="19"/>
  <c r="F8" i="19"/>
  <c r="E8" i="19"/>
  <c r="D8" i="19"/>
  <c r="C8" i="19"/>
  <c r="F14" i="4" l="1"/>
  <c r="O17" i="22" s="1"/>
  <c r="B12" i="19" s="1"/>
  <c r="V9" i="19"/>
  <c r="T9" i="19"/>
  <c r="O14" i="22" l="1"/>
  <c r="B9" i="19" s="1"/>
  <c r="R9" i="19" s="1"/>
  <c r="O42" i="22"/>
  <c r="B28" i="19" s="1"/>
  <c r="O65" i="22"/>
  <c r="B42" i="19" s="1"/>
  <c r="O81" i="22"/>
  <c r="B52" i="19" s="1"/>
  <c r="O46" i="22"/>
  <c r="B29" i="19" s="1"/>
  <c r="O78" i="22"/>
  <c r="B49" i="19" s="1"/>
  <c r="O66" i="22"/>
  <c r="B43" i="19" s="1"/>
  <c r="O57" i="22"/>
  <c r="B37" i="19" s="1"/>
  <c r="O72" i="22"/>
  <c r="B46" i="19" s="1"/>
  <c r="O71" i="22"/>
  <c r="B45" i="19" s="1"/>
  <c r="O56" i="22"/>
  <c r="B36" i="19" s="1"/>
  <c r="O74" i="22"/>
  <c r="B48" i="19" s="1"/>
  <c r="O79" i="22"/>
  <c r="B50" i="19" s="1"/>
  <c r="O55" i="22"/>
  <c r="B35" i="19" s="1"/>
  <c r="O82" i="22"/>
  <c r="B53" i="19" s="1"/>
  <c r="O58" i="22"/>
  <c r="B38" i="19" s="1"/>
  <c r="O63" i="22"/>
  <c r="B40" i="19" s="1"/>
  <c r="O62" i="22"/>
  <c r="B39" i="19" s="1"/>
  <c r="O64" i="22"/>
  <c r="B41" i="19" s="1"/>
  <c r="O80" i="22"/>
  <c r="B51" i="19" s="1"/>
  <c r="O70" i="22"/>
  <c r="B44" i="19" s="1"/>
  <c r="O73" i="22"/>
  <c r="B47" i="19" s="1"/>
  <c r="O54" i="22"/>
  <c r="B34" i="19" s="1"/>
  <c r="O50" i="22"/>
  <c r="B33" i="19" s="1"/>
  <c r="O47" i="22"/>
  <c r="B30" i="19" s="1"/>
  <c r="O48" i="22"/>
  <c r="B31" i="19" s="1"/>
  <c r="O33" i="22"/>
  <c r="B22" i="19" s="1"/>
  <c r="O49" i="22"/>
  <c r="B32" i="19" s="1"/>
  <c r="O38" i="22"/>
  <c r="B24" i="19" s="1"/>
  <c r="O41" i="22"/>
  <c r="B27" i="19" s="1"/>
  <c r="O40" i="22"/>
  <c r="B26" i="19" s="1"/>
  <c r="O32" i="22"/>
  <c r="B21" i="19" s="1"/>
  <c r="O39" i="22"/>
  <c r="B25" i="19" s="1"/>
  <c r="O31" i="22"/>
  <c r="B20" i="19" s="1"/>
  <c r="O34" i="22"/>
  <c r="B23" i="19" s="1"/>
  <c r="O30" i="22"/>
  <c r="B19" i="19" s="1"/>
  <c r="O23" i="22"/>
  <c r="B15" i="19" s="1"/>
  <c r="O24" i="22"/>
  <c r="B16" i="19" s="1"/>
  <c r="O25" i="22"/>
  <c r="B17" i="19" s="1"/>
  <c r="O26" i="22"/>
  <c r="B18" i="19" s="1"/>
  <c r="O22" i="22"/>
  <c r="B14" i="19" s="1"/>
  <c r="O15" i="22"/>
  <c r="B10" i="19" s="1"/>
  <c r="O18" i="22"/>
  <c r="B13" i="19" s="1"/>
  <c r="O16" i="22"/>
  <c r="B11" i="19" s="1"/>
  <c r="O88" i="22"/>
  <c r="B56" i="19" s="1"/>
  <c r="O90" i="22"/>
  <c r="B58" i="19" s="1"/>
  <c r="O89" i="22"/>
  <c r="B57" i="19" s="1"/>
  <c r="O86" i="22"/>
  <c r="B54" i="19" s="1"/>
  <c r="O87" i="22"/>
  <c r="B55" i="19" s="1"/>
</calcChain>
</file>

<file path=xl/sharedStrings.xml><?xml version="1.0" encoding="utf-8"?>
<sst xmlns="http://schemas.openxmlformats.org/spreadsheetml/2006/main" count="327" uniqueCount="169">
  <si>
    <t>Bundesministerium für Verkehr, Innovation und Technologie</t>
  </si>
  <si>
    <t>Hintergrund</t>
  </si>
  <si>
    <t>Zielgruppen der AnwenderInnen</t>
  </si>
  <si>
    <t>Anwendung</t>
  </si>
  <si>
    <t>Haftungsauschluss</t>
  </si>
  <si>
    <t>Impressum</t>
  </si>
  <si>
    <t>Allgemeine Beschreibung der Ausschreibung</t>
  </si>
  <si>
    <t>Bezeichnung des Ausschreibungsgegenstandes bzw. des Wettbewerbes</t>
  </si>
  <si>
    <t>Nr.</t>
  </si>
  <si>
    <t>Name JurorIn</t>
  </si>
  <si>
    <t>Organisation</t>
  </si>
  <si>
    <t>Innovationsgehalt</t>
  </si>
  <si>
    <t>in Relation zum Stand der Technik</t>
  </si>
  <si>
    <t>Bewertungskriterium in Form einer konkreten Fragestellung</t>
  </si>
  <si>
    <t>Anmerkungen für die Bewertung</t>
  </si>
  <si>
    <t>Gelegenheiten, die über den gegenständlichen Beschaffungsvorgang hinausgehen</t>
  </si>
  <si>
    <t>Wie einfach kann die Innovation im Gesamten mit geringfügigem Aufwand für andere Anwendungsmöglichkeiten adaptiert werden?</t>
  </si>
  <si>
    <t>Wie hoch ist das Realisierungspotenzial einer breiten Marktdurchdringung der Innovation?</t>
  </si>
  <si>
    <t>Wie hoch ist das technische Realisierungsrisiko des Einreichobjektes zu beurteilen (ggf. durch Prototypen, Simulationen etc. abgesichert)?</t>
  </si>
  <si>
    <t>Bewertungsbogen</t>
  </si>
  <si>
    <t>JurorIn</t>
  </si>
  <si>
    <t>Bewertungskriterien</t>
  </si>
  <si>
    <t>Minimum</t>
  </si>
  <si>
    <t>Median</t>
  </si>
  <si>
    <t>Maximum</t>
  </si>
  <si>
    <t>Mittelwert</t>
  </si>
  <si>
    <t>Gewichtung</t>
  </si>
  <si>
    <t>Ergebniswert</t>
  </si>
  <si>
    <t>Referenznummer bzw. Kurzbezeichnung der Ausschreibung</t>
  </si>
  <si>
    <t>Beschreibung der Ausschreibungsziele</t>
  </si>
  <si>
    <t>Allgemeine Beschreibung des Angebots</t>
  </si>
  <si>
    <t>Name der Beschaffungsstelle bzw. der den Wettbewerb ausschreibenden Stelle</t>
  </si>
  <si>
    <t>Beschreibung der angebotenen Leistung bzw. des Einreichobjektes (optional)</t>
  </si>
  <si>
    <t>Festlegung der Bewertungskriterien und deren Gewichtung</t>
  </si>
  <si>
    <t>Festlegung der Skala für die Bewertungen</t>
  </si>
  <si>
    <t>Bewertungsskala</t>
  </si>
  <si>
    <t>angewandt auf alle Bewertungskriterien</t>
  </si>
  <si>
    <t>MIN</t>
  </si>
  <si>
    <t>MAX</t>
  </si>
  <si>
    <t>Niedrigste Punktezahl, die in einem Kriterium vergeben werden darf</t>
  </si>
  <si>
    <t>Höchste Punktezahl, die in einem Kriterium vergeben werden darf</t>
  </si>
  <si>
    <t>ausgewählte Risikofelder und deren Berücksichtigung bei der Ausschreibung</t>
  </si>
  <si>
    <t>Zahlenbereich für die Bewertungen</t>
  </si>
  <si>
    <t>Zusatzpunkte</t>
  </si>
  <si>
    <t>Gewichtung der gesamten Kategorie</t>
  </si>
  <si>
    <t>â</t>
  </si>
  <si>
    <r>
      <t xml:space="preserve">ACHTUNG!
Niedrigste Punktezahl ist gleich oder größer
 der höchsten Punktezahl.
</t>
    </r>
    <r>
      <rPr>
        <b/>
        <sz val="10"/>
        <color theme="0"/>
        <rFont val="Wingdings"/>
        <charset val="2"/>
      </rPr>
      <t>à</t>
    </r>
    <r>
      <rPr>
        <b/>
        <sz val="10"/>
        <color theme="0"/>
        <rFont val="Arial"/>
        <family val="2"/>
      </rPr>
      <t xml:space="preserve"> MUSS KORRIGIERT WERDEN </t>
    </r>
    <r>
      <rPr>
        <b/>
        <sz val="10"/>
        <color theme="0"/>
        <rFont val="Wingdings"/>
        <charset val="2"/>
      </rPr>
      <t>à</t>
    </r>
  </si>
  <si>
    <t>ALLE</t>
  </si>
  <si>
    <t>VON</t>
  </si>
  <si>
    <t>BIS</t>
  </si>
  <si>
    <t>Welche qualitativen Aspekte jeweils mit der Zahlenskala verbunden sind, ist in den Anmerkungen rechts neben den unten aufgelisteten Kriterien beschrieben.</t>
  </si>
  <si>
    <t>Gewichtung (Info)</t>
  </si>
  <si>
    <t>Kommentare zur Bewertung</t>
  </si>
  <si>
    <t>I</t>
  </si>
  <si>
    <t>Bewertungen</t>
  </si>
  <si>
    <t>A</t>
  </si>
  <si>
    <t>B</t>
  </si>
  <si>
    <t>C</t>
  </si>
  <si>
    <t>D</t>
  </si>
  <si>
    <t>E</t>
  </si>
  <si>
    <t>F</t>
  </si>
  <si>
    <t>G</t>
  </si>
  <si>
    <t>H</t>
  </si>
  <si>
    <t>J</t>
  </si>
  <si>
    <t>K</t>
  </si>
  <si>
    <t>L</t>
  </si>
  <si>
    <t>Jury-Bewertungen</t>
  </si>
  <si>
    <t>Standardabweichung</t>
  </si>
  <si>
    <t>MW minus STABW</t>
  </si>
  <si>
    <t>MW plus STABW</t>
  </si>
  <si>
    <t>Ergebnisse der Jury-Bewertung</t>
  </si>
  <si>
    <t>Wettbewerb</t>
  </si>
  <si>
    <t>Angebot</t>
  </si>
  <si>
    <t>BieterIn</t>
  </si>
  <si>
    <t>doppelte STABW</t>
  </si>
  <si>
    <t>Das IÖB-Tool (vorliegendes Excel-Tool) wurde sorgfältig und nach bestem Wissen und Gewissen der AutorInnen erstellt. Es kann jedoch keine Garantie für Aktualität, Vollständigkeit und Richtigkeit der Inhalte gegeben werden. 
Entsprechend der Zielsetzungen des IÖB-Leitkonzepts wurde eine exemplarische Auswahl an Kriterien zur Abschätzung von Innovationsgehalt, Chancenerhöhung und Risikosenkung zusammengestellt, deren Bewertung Entscheidungsprozesse rund um innovationsfördernde Beschaffungen unterstützen kann. 
Da die dem Bewertungstool zugrundegelegten Kriterien, Informationen, Entscheidungsgrößen und Bewertungsalgorithmen möglichst allgemein gültig sein sollen, können sie folglich auch nur einen Ausschnitt der im Einzelfall, d.h. in Bezug auf das konkrete Produkt bzw. Dienstleistungsangebot, relevanten Einflussfaktoren beinhalten und eine detaillierte Analyse und konkrete Einzelfall-Bewertung somit nicht ersetzen. 
Aus der Anwendung / Nutzung des IÖB-Tool kann daher auch kein wie immer gearteter (Rechts-)Anspruch abgeleitet werden, weder aus der Nutzung noch aus der Nicht-Nutzung des IÖB-Tools und weder gegenüber öffentlichen Einrichtungen noch im Hinblick auf andere Unternehmen, AnwenderInnen oder Nicht-AnwenderInnen.</t>
  </si>
  <si>
    <t>Chancenerhöhung</t>
  </si>
  <si>
    <t>Risikosenkung</t>
  </si>
  <si>
    <t>Wie hoch ist der Innovationsgehalt der einzelnen Komponenten im Allgemeinen zu beurteilen?</t>
  </si>
  <si>
    <t>Wie hoch ist der Innovationsgehalt des Gesamtsystems für die gegenständliche Anwendung zu beurteilen?</t>
  </si>
  <si>
    <t>Wie wahrscheinlich sind wesentliche Planungs- bzw. Auslegungsfehler, die den Gesamterfolg technisch oder wirtschaftlich gefährden?</t>
  </si>
  <si>
    <t>Klima- &amp; Energieziele</t>
  </si>
  <si>
    <t>Wirtschaftlichkeit</t>
  </si>
  <si>
    <t>Wie groß ist der zu erwartende Beitrag des Einreichobjektes, reale Reduktionen von Treibhausgasemissionen auszulösen?</t>
  </si>
  <si>
    <t>Erreichung von nationalen und internationalen Klima- und Energiezielen</t>
  </si>
  <si>
    <t>im Vergleich zu einer marktüblichen Lösung</t>
  </si>
  <si>
    <t>Wie vorteilhaft stellen sich die Total Cost of Ownership (TCO) der Innovation gegenüber einer marktüblichen Lösung dar?</t>
  </si>
  <si>
    <t>Sind die dargestellten Kosten als realistisch einzustufen?</t>
  </si>
  <si>
    <t>Bleibt der Erfolg des Vorhabens weitestgehend bestehen, wenn sich wesentliche Input-Parameter (z.B. Energiekosten) in einem realistischen Ausmaß ändern?</t>
  </si>
  <si>
    <t>im Hinblick auf eine nachhaltige Zielerreichung</t>
  </si>
  <si>
    <t>Eignung der Technologien</t>
  </si>
  <si>
    <t>Sind die angebotenen Komponenten und Systeme dazu geeignet, die gesteckten Ausschreibungsziele zu erreichen oder existieren effektivere Alternativen?</t>
  </si>
  <si>
    <t>Sind die angebotenen Komponenten und Systeme dazu geeignet, die gesteckten Ausschreibungsziele über ihre gesamte Nutzungsdauer zu erfüllen?</t>
  </si>
  <si>
    <t>Leistungs- bzw. Objektbezeichnung laut Angebot ODER ANONYMISIERT</t>
  </si>
  <si>
    <t>Name des/der BieterIn bzw. einreichenden Organisation ODER ANONYMISIERT</t>
  </si>
  <si>
    <t>Zwischenschritte</t>
  </si>
  <si>
    <t>► Tabellenblatt Allgemeines</t>
  </si>
  <si>
    <t>► Tabellenblatt Jury</t>
  </si>
  <si>
    <t>► Tabellenblatt Kriterien</t>
  </si>
  <si>
    <t>► Tabellenblatt Angebot</t>
  </si>
  <si>
    <t>► Tabellenblatt Bewertungsbogen</t>
  </si>
  <si>
    <t>► Tabellenblatt Bewertungen</t>
  </si>
  <si>
    <t>► Tabellenblatt Ergebnisse</t>
  </si>
  <si>
    <t>Wie hoch ist das wirtschaftliche Realisierungsrisiko zu beurteilen (ggf. durch Wirtschaftlichkeitsbetrachtungen, Marktanalysen etc. verringert)?</t>
  </si>
  <si>
    <t>Bei ALLGEMEINES geben Sie bitte die Eckdaten zu Ihrer Ausschreibung bzw. Ihres Wettbewerbs ein. Fügen Sie auch Ihre diesbezügliche Zielsetzung hinzu, um der Jury ein besseres Bild von Ihrer Sichtweise zu vermitteln.</t>
  </si>
  <si>
    <t>Unter JURY tragen Sie bitte die Personen ein, die Sie in Ihre Jury berufen haben.</t>
  </si>
  <si>
    <t>Bei ANGEBOT sind die für die Jury relevanten Eckdaten zum Angebot bzw. der Einreichung einzutragen. Diese können Sie auch auf eine eindeutige und klare Bezeichnung für das Angebot und die dahinterstehende Organisation beschränken, sofern die inhaltliche Präsentation für die Jury auf einem anderen Weg entsprechend dokumentiert wird. Damit sich Ihre Jury besser auf die Inhalte der einzelnen Angebote konzentrieren kann, sollten Sie eine Anonymisierung der BieterInnen vornehmen, was allgemein zu empfehlen ist.</t>
  </si>
  <si>
    <t>Zusammensetzung der herangezogenen Jury (optional)</t>
  </si>
  <si>
    <t>► Tabellenblatt Kriterienbogen</t>
  </si>
  <si>
    <t>Die Entwicklung des vorliegenden IÖB-Tools (Version 2016) erfolgte unter der Annahme, dass es im Rahmen einer Jury im Zuge einer öffentlichen Ausschreibungen verwendet wird. Der unmittelbare Nutzen der Toolanwendung entsteht bei öffentlichen Beschaffungsstellen, die im Rahmen ihrer Beschaffungsprozesse eine Jury zu Rate ziehen. Durch den Aufbau des Tools wird die Juryentscheidung strukturell begleitet und nachvollziehbar dokumentiert. Indirekt erwächst der österreichischen Wirtschaft und Bevölkerung ein Nutzen aus dem Tool, indem die öffentliche Hand nachhaltigere, effizientere und effektivere Leistungen anbieten kann.</t>
  </si>
  <si>
    <r>
      <t xml:space="preserve">Im Tabellenblatt KRITERIEN wählen Sie zunächst die von Ihnen gewünschte Bewertungsskala aus, wobei Sie die niedrigste und höchste Punktezahl festlegen. 
</t>
    </r>
    <r>
      <rPr>
        <b/>
        <sz val="9"/>
        <rFont val="Arial"/>
        <family val="2"/>
      </rPr>
      <t xml:space="preserve">Bitte beachten Sie, dass das IÖB-Tool so aufgebaut ist, dass eine hohe Punktezahl immer die anzustrebende Seite des Bewertungsspektrums darstellt. </t>
    </r>
    <r>
      <rPr>
        <sz val="9"/>
        <rFont val="Arial"/>
        <family val="2"/>
      </rPr>
      <t xml:space="preserve">
Voreingestellt ist eine Skala von 0 bis 3, da diese bei den meisten Anwendungen praktikabel sein wird. Sie können aber jede Skala von minus bis plus 10 auswählen. Danach können Sie bis zu 10 Kriterienkategorien benennen und mit einer zusätzlichen Information für die Jury versehen. Je Kategorie können Sie bis zu 5 Bewertungskriterien definieren. Nicht vergessen, dass bei allen Kriterien eine positive bzw. wünschenswerte Bewertung zu einer hohen Punktezahl führen muss, ansonsten kann das Excel-Tool nicht sinnvoll mit den unterschiedlichen "Richtungen" der Bewertungen umgehen. Dieser Aspekt ist insbesondere bei der Ausformulierung Ihrer Fragestellung zu den jeweiligen Kriterien relevant. Sie müssen weder alle 10 Kategorien noch jeweils alle 5 Kriterien ausschöpfen. Das Excel-Tool kann auch mit einer geringeren Anzahl an Kategorien und unterschiedlich vielen Kriterien je Kategorie problemlos umgehen.
Danach können Sie Anmerkungen zur Bewertung für die Jury ergänzen, z.B. welche qualitativen Abstufungen Sie in der quantitativen Skala für wichtig und richtig empfinden oder wie breit Sie das mögliche Bewertungsspektrum abstecken wollen.
Abschließend nehmen Sie bitte eine Gewichtung der Kategorien vor, sofern diese für Sie von Relevanz ist. Damit integrieren Sie, welche Kategorien bzw. Kriterien für Ihre Zielsetzung von besonderer oder geringerer Bedeutung sind. Für die Gewichtung der Kategorien steht Ihnen eine Punkteskala von 1 bis 6 zur Verfügung, wobei auch hier eine hohe Punktezahl einer größeren Bedeutung gleichkommt. Darüber hinaus können Sie optional einzelnen Kriterien bis zu 3 Zusatzpunkte geben, um die Wichtigkeit dieser Kriterien innerhalb Ihrer Kategorie zu unterstreichen. Sie müssen nicht die jeweiligen Zahlenbereiche voll ausschöpfen. Das Excel-Tool zieht für seine Berechnungen die relativen Gewichtungsverhältnisse entsprechende Ihrer Eingaben automatisch heran. Eine Gewichtung mit Null Punkten nimmt die jeweilige Kriterienkategorie aus der Wertung (sofern keine Zusatzpunkte vergeben wurden). Dadurch können Sie schnell und einfach nicht benötigte Kategorien aus der Auswertung entfernen.</t>
    </r>
  </si>
  <si>
    <r>
      <t xml:space="preserve">Um Ihnen die Anwendung zu erleichtern, finden Sie bereits ausformulierte Vorschläge für Kategorien und Kriterien im Excel-Tool.
Sie können (und sollten) diese Vorschläge problemlos an Ihre Anforderungen anpassen (ändern und / oder entfernen), wobei zu empfehlen ist, zumindest die Kategorien Innovationsgehalt, Chancenerhöhung und Risikosenkung beizubehalten. Die Kriterien innerhalb dieser drei zentralen Kategorien sollten Sie auf jeden Fall analog Ihrer spezifischen Zielsetzung adaptieren. Passen Sie die vorgeschlagenen Bewertungs-kategorien und -kriterien an Ihre Anforderungen an und nehmen Sie eine Gewichtung gemäß Ihrer Zielsetzung vor.
</t>
    </r>
    <r>
      <rPr>
        <b/>
        <sz val="9"/>
        <rFont val="Arial"/>
        <family val="2"/>
      </rPr>
      <t>Achten Sie insbesondere darauf, dass einzelne Aspekte nicht mehrfach durch verschiedene Kriterien bewertet werden.</t>
    </r>
  </si>
  <si>
    <r>
      <t xml:space="preserve">Speichern Sie die Excel-Datei mit dem bisherigen Status (mit den ausgefüllten Tabellenblättern ALLGEMEINES, JURY und KRITERIEN) gesondert ab. Diese Datei wird Ihnen im Folgenden als Vorlage dienen, um für jedes Angebot bzw. Einreichobjekt eine eigene Kopie erstellen zu können. Zugungsten einer besseren Ergebnisdarstellung und einer variablen Anzahl an betrachtbaren Angeboten bzw. Einreichungen erhält </t>
    </r>
    <r>
      <rPr>
        <b/>
        <sz val="9"/>
        <rFont val="Arial"/>
        <family val="2"/>
      </rPr>
      <t>jedes Angebot eine eigene Kopie dieser Vorlage</t>
    </r>
    <r>
      <rPr>
        <sz val="9"/>
        <rFont val="Arial"/>
        <family val="2"/>
      </rPr>
      <t>. Legen Sie also erst Kopien für alle Angebote an, wenn Sie sich bei den Bewertungskriterien für Ihre Jury sicher sind.</t>
    </r>
  </si>
  <si>
    <t>Das Tabellenblatt KRITERIENBOGEN ist dazu gedacht, dass Sie diesen für Ihre Jury-Mitglieder ausdrucken. Er umfasst die Bewertungskriterien inklusive Gewichtung, Skala und Anmerkungen für die Bewertung, die Sie am Tabellenblatt KRITERIEN eingegeben haben. Der Kriterienbogen dient dazu, dass Ihre Jury-Mitglieder jederzeit die einzelnen Bewertungskriterien und Ihre Anmerkungen für die Bewertung nachlesen können. Der Inhalt des Bewertungsbogens wird durch Ihre bisherigen Eingaben automatisch generiert. Sie können optional auf jedem Kriterienbogen den Namen des jeweiligen Jury-Mitglieds eintragen. Jedes Ihrer Jury-Mitglieder benötigt nur ein Exemplar des Kriterienbogens, um die Bewertungen durchführen zu können.</t>
  </si>
  <si>
    <r>
      <t xml:space="preserve">Bei BEWERTUNGEN geben Sie bitte die abgegebenen Bewertungen je Jury-Mitglied ein. Ihre Eingaben werden direkt in Mittelwerte (inkl. Standardabweichung) je Kriterium umgerechnet. Als zusätzliche Information werden auch die Minimal- und Maximal-Bewertungen sowie der Median bestimmt. Eingabefelder, die Sie aufgrund Ihrer vorangegangenen Eingaben nicht benötigen, werden automatisch ausgegraut.
</t>
    </r>
    <r>
      <rPr>
        <b/>
        <sz val="9"/>
        <rFont val="Arial"/>
        <family val="2"/>
      </rPr>
      <t>Um das vorliegende Excel-Tool übersichtlich zu gestalten, können Sie in jeder Kopie dieser Vorlage alle Bewertungen aller Jury-Mitglieder zu einem Angebot eingeben und erhalten somit pro Angebot die jeweilige Ergebnisdarstellung.</t>
    </r>
    <r>
      <rPr>
        <sz val="9"/>
        <rFont val="Arial"/>
        <family val="2"/>
      </rPr>
      <t xml:space="preserve">
Anmerkungen: Der Mittelwert ist das arithmetische Mittel, sprich der Durchschnitt aller Bewertungen. Der Median ist die mittlere Bewertung, sprich alle Bewertungen werden (einfach ausgedrückt) in einer Stirnreihe aufgestellt und die Bewertung in der Mitte der Stirnreihe ist der Median. Für Detailbetrachtungen kann es relevant sein, nicht nur den Mittelwert sondern auch den Median der Bewertungen zu betrachten.</t>
    </r>
  </si>
  <si>
    <r>
      <t xml:space="preserve">Auf einem einzelnen Blatt erhalten Sie alle ERGEBNISSE im Überblick. In zwei Diagrammen werden die vollständigen Bewertungsergebnisse dargestellt.
In einem Bubble-Diagramm werden die Mittelwerte der einzelnen Kriterien um deren Gewichtung ergänzt. Dadurch kann auf einen Blick interpretiert werden, ob beim jeweiligen Angebot auch alle "wichtigen" (weil stark gewichteten und damit groß dargestellten) Kriterien auch eine hohe Punktezahl erhalten haben.
In einem Säulendiagramm darunter werden die Mittelwerte der Bewertungen und die jeweiligen Standardabweichungen je Kategorie dargestellt. Dadurch ist direkt ersichtlich, bei welchen Kriterien sich die einzelnen Mitglieder der Jury einig waren und wo es divergierende Ansichten gab.
</t>
    </r>
    <r>
      <rPr>
        <b/>
        <sz val="9"/>
        <rFont val="Arial"/>
        <family val="2"/>
      </rPr>
      <t>Beide Diagramme gemeinsam dienen der Jury eine nachvollziehbare Reihung aller Angebote festzulegen und somit Ihnen das benötigte Gesamtergebnis zu liefern.</t>
    </r>
  </si>
  <si>
    <r>
      <rPr>
        <b/>
        <sz val="9"/>
        <rFont val="Arial"/>
        <family val="2"/>
      </rPr>
      <t xml:space="preserve">
Idee und Konzept</t>
    </r>
    <r>
      <rPr>
        <sz val="9"/>
        <rFont val="Arial"/>
        <family val="2"/>
      </rPr>
      <t xml:space="preserve">
Das gegenständliche Excel-Tool sowie der zugehörige Praxisleitfaden zur organisatorischen Unterstützung des Bewertungsprozesses basieren auf den Ergebnissen des Projektes "Erprobung des IÖB-Tools". Dieses Projekt erstreckte sich über den Zeitraum Februar 2015 bis März 2016 und wurde von der ÖGUT - Österreichische Gesellschaft für Umwelt und Technik in Kooperation mit der Energie- und Umweltagentur Niederösterreich, der Wirtschaftsuniversität Wien sowie dem scenario editor im Auftrag des bmvit, Abteilung für Energie- und Umwelttechnologien, durchgeführt.
</t>
    </r>
    <r>
      <rPr>
        <b/>
        <sz val="9"/>
        <rFont val="Arial"/>
        <family val="2"/>
      </rPr>
      <t>Herausgeber und Kontakt</t>
    </r>
    <r>
      <rPr>
        <sz val="9"/>
        <rFont val="Arial"/>
        <family val="2"/>
      </rPr>
      <t xml:space="preserve">
Bundesministerium für Verkehr, Innovation und Technologie
Abteilung III/I3 - Energie- und Umwelttechnologien
Radetzkystraße 2, 1030 Wien
www.bmvit.gv.at
</t>
    </r>
    <r>
      <rPr>
        <b/>
        <sz val="9"/>
        <rFont val="Arial"/>
        <family val="2"/>
      </rPr>
      <t>Inhaltliche Erarbeitung und Gestaltung</t>
    </r>
    <r>
      <rPr>
        <sz val="9"/>
        <rFont val="Arial"/>
        <family val="2"/>
      </rPr>
      <t xml:space="preserve">
ÖGUT - Österreichische Gesellschaft für Umwelt und Technik
Hollandstraße 10/46, 1020 Wien
www.oegut.at
und
scenario editor e.U.
Hauptstraße 149, 2504 Sooß
www.scenarioeditor.at </t>
    </r>
  </si>
  <si>
    <t>Blattschutz</t>
  </si>
  <si>
    <t>Die einzelnen Tabellenblätter der vorliegenden Excel-Vorlage sind mit einem Blattschutz versehen, um unbeabsichtigte Veränderungen bei der Anwendung zu vermeiden. Sollten Sie selbst Teile oder das gesamte Tool an Ihre Bedürfnisse anpassen wollen, so ist das jederzeit möglich. Um Ihnen dieses zu erleichtern, wurde kein Passwort für den Blattschutz vergeben.</t>
  </si>
  <si>
    <r>
      <t xml:space="preserve">Das vorliegende unentgeltlich zur Verfügung gestellte IÖB-Tool (Version 2016) wurde in der Art entwickelt, als dass es auf verschiedenste Produkte und Dienstleistungen in den Bereichen Energietechnologien und Gebäude anwendbar ist. Ebenso lässt es sich in öffentliche Ausschreibungen integrieren und kann auch für Innovationspreise der öffentlichen Verwaltung genutzt werden.
</t>
    </r>
    <r>
      <rPr>
        <b/>
        <sz val="9"/>
        <color indexed="8"/>
        <rFont val="Arial"/>
        <family val="2"/>
      </rPr>
      <t xml:space="preserve">Im Excel-Tool selbst werden die einzelnen Tabellenblätter von links (ALLGEMEINES) nach rechts (ERGEBNISSE) abgearbeitet. Sollten Zellen blau hinterlegt sein, so weisen sie auf eine fehlende oder fehlerhafte Eingabe hin. Eingabefelder sind grundsätzlich stärker umrandet als die übrigen Zellen. Dunkel ausgegraute Zellen können Sie ignorieren, da diese aufgrund Ihrer bisherigen Eingaben nicht weiter benötigt werden.
</t>
    </r>
    <r>
      <rPr>
        <sz val="9"/>
        <color indexed="8"/>
        <rFont val="Arial"/>
        <family val="2"/>
      </rPr>
      <t xml:space="preserve">Im IÖB-Tool können Sie jene Ausschreibungs- bzw. Zuschlagskriterien bündeln, die Sie von einer Jury bewerten lassen wollen. Nach Eingabe dieser Kriterien können Sie direkt Kriterien- und Bewertungsbögen für die einzelnen Jury-Mitglieder ausdrucken oder elektronisch verteilen und die Bewertungsergebnisse im Excel-Tool eingeben. Die zusammengefassten Ergebnisse werden für Ihre Jury in zwei Diagrammen zu jedem Angebot bzw. Einreichobjekt dargestellt, wodurch diese bei der BestbieterInnen-Findung unterstützt wird. Während die Kriterien und deren Gewichtung bereits im Vorfeld festgelegt werden, können die Jurierung und Auswertung der Bewertungsergebnisse in einem Zug erfolgen.
Anmerkungen zu weiteren Anwendungsmöglichkeiten: Das vorliegende IÖB-Tool ist primär für die Anwendung im Rahmen von Beschaffungsprozessen ausgelegt, kann aber auch für die Juryierung bei Innovations- oder Umweltpreisen, Ideenwettbewerben oder allgemein zum Abwägen von Optionen im Zuge interner Entscheidungsprozesse verwendet werden.
</t>
    </r>
  </si>
  <si>
    <t>Kurzanleitung</t>
  </si>
  <si>
    <t>► Füllen Sie in die Eingabefelder die Bezeichnung der Ausschreibung, den Namen Ihrer Dienststelle ein.
► Ergänzen Sie eine etwaige Referenznummer oder Kurzbezeichnung für die Ausschreibung.
► Fassen Sie die Ausschreibungsziele für Ihre Jury kurz und prägnant zusammen.
► Wenn Sie die Eingaben getätigt haben, wechseln Sie bitte auf das Tabellenblatt JURY.</t>
  </si>
  <si>
    <t>► Die Referenznummer bzw. Kurzbezeichnung der Ausschreibung wird automatisch übernommen.
► Tragen Sie bitte die Namen und Organisationen Ihrer Jury-MitgliederInnen ein.
► Falls Ihre Jury aus weniger als 10 MitgliederInnen besteht, können Sie überzählige Platzhalter löschen.
► Wenn Sie die Eingaben getätigt haben, wechseln Sie bitte auf das Tabellenblatt KRITERIEN.</t>
  </si>
  <si>
    <t>► Legen Sie die von Ihnen gewünschte Bewertungsskala fest. Sie können frei auf einer Skala von minus bis plus 10 wählen.
► Tragen Sie die Überschriften und Anmerkungen Ihrer Bewertungskategorien (1 - 10) ein. Sie können auch weniger als die 10 vorgeschlagenen Kategorien nutzen.
► Tragen Sie die konkreten Fragestellungen zu Ihren gewünschten Bewertungskategorien ein. Sie können die Kriterien frei definieren.
► Ergänzen Sie für jedes Kriterium Anmerkungen, wie die Jury das mögliche Bewertungsspektrum interpretieren soll.
► Nehmen Sie die Gewichtung der einzelnen Bewertungskategorien vor. (0 Punkte = nicht verwendet | 1 Punkt = niedrigste Gewichtung | 6 Punkte = höchste Gewichtung)
► Optional können Sie noch bis zu drei Zusatzpunkte bei der Gewichtung beliebig vieler einzelner Kriterien vergeben.
► Machen Sie eine Sicherungskopie Ihrer bisherigen Eingaben und erstellen Sie für jedes erhaltene Angebot eine eigene Datei-Kopie, mit der Sie einzeln weiterarbeiten.
► Wenn Sie die Eingaben getätigt haben, wechseln Sie bitte in den jeweiligen Datei-Kopien der Angebote auf das Tabellenblatt ANGEBOT.</t>
  </si>
  <si>
    <t>► Legen Sie fest, ob Sie Ihrer Jury die BieterInnen benennen wollen oder lieber anonymisiert arbeiten wollen.
► Tragen Sie die Bezeichnungen der BieterInnen und Angebote ein ODER verwenden Sie anonyme Kürzel.
► Optional können Sie die Kurzbeschreibung der Angebote einfügen oder andere Medien verwenden.
► Wenn Sie die Eingaben getätigt haben, wechseln Sie bitte auf das Tabellenblatt KRITERIENBOGEN.</t>
  </si>
  <si>
    <t>Kriterienbogen</t>
  </si>
  <si>
    <t>► Ihre bisherigen Eingaben zur Bewertungsskala, den Kriterienkategorien, Bewertungskriterien, Anmerkungen und Gewichtungen werden automatisch übernommen.
► Optional können Sie die Kriterienbögen für Ihre JurorInnen personalisieren, falls das für Ihren Jury-Prozess sinnvoll ist. Ansonsten werden keine weiteren Eingaben benötigt.
► Drucken Sie jeweils ein Exemplar des Kriterienbogens für jedes Jury-Mitglied aus (auf Papier oder als PDF) und übergeben Sie dieses an das jeweilige Jury-Mitglied.
► Wenn Sie die Kriterienbögen ausgedruckt haben, wechseln Sie bitte auf das Tabellenblatt BEWERTUNGSBOGEN.</t>
  </si>
  <si>
    <t>Das Tabellenblatt BEWERTUNGSBOGEN können Sie entweder ausdrucken oder Ihren Jury-Mitgliedern elektronisch zur Verfügung stellen und dient dazu, die einzelnen Bewertungen Ihrer Jury-Mitglieder strukturiert und übersichtlich zu dokumentieren. 
Auf jedem Bewertungsbogen können die Bewertungen für bis zu zwölf Angebote bzw. Einreichobjekte (A-L) gleichzeitig festgehalten werden. Zusätzlich gibt es zu jedem Bewertungskriterium ein Eingabefeld für Kommentare zur Bewertung (seitens des jeweiligen Jury-Mitglieds). Sollten Ihre Jury-Mitglieder mehr kommentieren wollen, als Platz im Bewertungsbogen ist, können Sie hierfür ein einfaches Word-Dokument selbst erstellen. Da Excel sich nur begrenzt zur Textverarbeitung eignet, werden Sie mit diesem zusätzlichen Word-Dokument leichter arbeiten können. Um Ihren Jury-Mitgliedern den Bewertungsbogen elektronisch zur Verfügung zu stellen, rechtsklicken Sie bitte auf den Tabellenblatt-Reiter BEWERTUNGSBOGEN und danach auf "Verschieben oder kopieren". Danach wählen Sie oben "neue Arbeitsmappe" aus, haken unten "Kopie erstellen" an und klicken Sie auf "OK". Dann öffnet sich eine neue Excel-Datei mit nur diesem Tabellenblatt, das sie abspeichern und verschicken können.</t>
  </si>
  <si>
    <t>► Korrigieren Sie ggf. die Spaltenüberschriften für die einzelnen Angebote (A-L) auf max. 4-stellige Kürzel, um sicherzustellen, dass die einzelnen Jury-Mitglieder dieselben Spalten
     für die Bewertung derselben Angebote verwendet. Diese Kürzel sollten also bei den Angebotsbeschreibungen für die Jury auch verwendet werden und klar ersichtlich sein.
► Sie können die Bewertungsbögen auf Papier ausdrucken oder durch Rechtsklick auf den Tabellenblatt-Reiter als Kopie in eine neue Arbeitsmappe kopieren (siehe ANLEITUNG).
► Jedes Jury-Mitglied benötigt einen Bewertungsbogen. Sollten mehr als zwölf Angebote gleichzeitig zu bewerten sein, nutzen Sie bitte zwei oder mehr Bewertungsbögen.
► Wenn Sie die ausgefüllten Bewertungsbögen Ihrer Jury-Mitglieder erhalten haben, wechseln Sie bitte auf das Tabellenblatt BEWERTUNGEN.</t>
  </si>
  <si>
    <t>► Übertragen Sie die Bewertungen Ihrer Jury Angebot für Angebot in die entsprechenden Datei-Kopien dieser Excel-Vorlage.
► Kriterien, die nach Ihren bisherigen Eingaben keine konkrete Fragestellung oder Gewichtung haben, werden ausgegraut.
► Die Namen Ihrer Jury-Mitglieder und die Angebotsbezeichnung werden automatisch übernommen. 
► Wenn Sie die Bewertungen Ihrer Jury eingegeben haben, wechseln Sie bitte auf das Tabellenblatt ERGEBNISSE, um Ihrer Jury
     die Ergebnisse zu diesem Angebot zu präsentieren (ggf. auszudrucken). Verfahren Sie so auch mit allen anderen bewerteten
     Angeboten und lassen Sie die Jury anhand der Bewertungsergebnisse eine Reihung der Angebote erarbeiten.</t>
  </si>
  <si>
    <t>Anleitung: IÖB-Tool für Jurys (Version 2016)</t>
  </si>
  <si>
    <t>IÖB-Tool für Jurys (Version 2016)</t>
  </si>
  <si>
    <t>Das "Leitkonzept für eine innovationsfördernde öffentliche Beschaffung (IÖB) in Österreich" des Bundesministeriums für Wissenschaft, Forschung und Wirtschaft sowie des Bundesministeriums für Verkehr, Innovation und Technologie sieht eine erhöhte Aktivität der öffentlichen Hand in der innovationsfördernden Beschaffung vor. Das Leitkonzept IÖB hat zum Ziel mit den ausgelösten Innovationen zur Lösung von gesellschaftlichen Herausforderungen und zur Stärkung der Wettbewerbsfähigkeit Österreichs beizutragen. Darüber hinaus gilt es die öffentliche Infrastruktur unter Berücksichtigung zukünftiger Bedürfnisse zu modernisieren und den BürgerInnen ein nachhaltiges, effizientes und effektives Leistungsangebot bieten zu können. Durch die Schaffung von Referenzmärkten soll die Nachfrage nach innovativen Gütern und Dienstleistungen stimuliert werden sowie entsprechende, effektive Beschaffungspraktiken und Strukturen etabliert werden.</t>
  </si>
  <si>
    <t>Verbesserung der Stromnetz-Infrastruktur der Gemeinde Kirchstadt</t>
  </si>
  <si>
    <t>Regionalnetz GmbH</t>
  </si>
  <si>
    <t>K-2016-I3</t>
  </si>
  <si>
    <t xml:space="preserve">
Das oberste Ziel der Ausschreibung ist, eine Lösung zu finden, wie in das elektrische Niederspannungsnetz der Gemeinde Kirchstadt mehr kleine, dezentrale Einspeiser integriert werden können.
Wesentlich dabei ist, dass (1) die Versorgungssicherheit und -qualität erhalten bleibt sowie (2) ein wesentlicher Beitrag zu internationalen und regionalen Energie- und Klimazielen geleistet werden kann. Darüber hinaus soll eine innovative Lösung gefunden werden, die (3) für zukünftige Bedarfsfälle richtungsweisend ist.</t>
  </si>
  <si>
    <t>Tanja Eggers</t>
  </si>
  <si>
    <t>Abteilungsleiterin Regionalnetz GmbH</t>
  </si>
  <si>
    <t>Peter Fassbinder</t>
  </si>
  <si>
    <t>Einkaufsleiter Regionalnetz GmbH</t>
  </si>
  <si>
    <t>Tobias Hahn-Kortig</t>
  </si>
  <si>
    <t>Regionale Energieagentur</t>
  </si>
  <si>
    <t>Katharina Ostermaier</t>
  </si>
  <si>
    <t>IÖB-Servicestelle der BBG</t>
  </si>
  <si>
    <t>Andreas Wirth</t>
  </si>
  <si>
    <t>externer Consultant</t>
  </si>
  <si>
    <t>Ulrike Theiss</t>
  </si>
  <si>
    <t>Umweltgemeinderätin Kirchstadt</t>
  </si>
  <si>
    <t>minus 4 = nicht innovativ
plus 4 = hoch innovativ</t>
  </si>
  <si>
    <t>minus 4 = geringe Chancen
plus 4 = hohe Chancen</t>
  </si>
  <si>
    <t>minus 4 = hohes Risiko
plus 4 = geringes Risiko</t>
  </si>
  <si>
    <t>Wie sehr muss zusätzliche Infrastruktur für die Implementierung der Innovation errichtet werden?</t>
  </si>
  <si>
    <t>minus 4 = großer Aufwand
plus 4 = geringer Aufwand</t>
  </si>
  <si>
    <t>minus 4 = geringe Reduktionen
plus 4 = hohe Reduktionen</t>
  </si>
  <si>
    <t>Wie stark können zusätzliche erneuerbare Energieeinspeiser durch das Einreichobjekt in das Niederspannungsnetz integriert werden?</t>
  </si>
  <si>
    <t>minus 4 = kaum zusätzliche Einspeiser
plus 4 = viele zusätzliche Einspeiser</t>
  </si>
  <si>
    <t>minus 4 = negatives Kosten-Nutzen-Verhältnis
plus 4 = vorteilhaftes Kosten-Nutzen-Verhältnis</t>
  </si>
  <si>
    <t>minus 4 = sehr fraglich
plus 4 = sehr glaubwürdig</t>
  </si>
  <si>
    <t>minus 4 = sehr fraglich
plus 4 = sehr robust</t>
  </si>
  <si>
    <t>Versorgungssicherheit</t>
  </si>
  <si>
    <t>im Vergleich zum Status quo</t>
  </si>
  <si>
    <t>Wie stark wird die Versorgungssicherheit im Niederspannungsnetz durch die Innovation beeinflusst?</t>
  </si>
  <si>
    <t>minus 4 = negativer Einfluss
plus 4 = positiver Einfluss</t>
  </si>
  <si>
    <t>Wie stark wird die Versorgungsqualität im Niederspannungsnetz durch die Innovation beeinflusst?</t>
  </si>
  <si>
    <t>minus 4 = kaum geeignet
plus 4 = sehr gut geeignet</t>
  </si>
  <si>
    <t>Regelbarer Ortsnetztrafo (RONT)</t>
  </si>
  <si>
    <t>BSP Elektroanlagenbau GmbH</t>
  </si>
  <si>
    <t>Die Regelung des Übersetzungsverhältnisses zwischen Nieder- und Mittelspannungsnetz mittels RONT ermöglicht die Einbindung einer höheren Anzahl dezentraler Erzeugungsanlagen ohne Netzausbau.
Was ist das Problem?
Dezentrale Erzeugungsanlagen werden meist im Niederspannungsnetz angeschlossen. Durch die Einspeisung von elektrischer Energie in  diese Netzebene kommt es zeitweise zur lokalen Spannungsanhebung, was die Netzplanung und -auslegung vor neue Herausforderungen stellt. Im Verteilnetz sind heute hauptsächlich Spannungsbandprobleme und nur vereinzelt Stromprobleme der Grund für Netzausbau und  -verstärkung. 
Die Lösung
Bislang waren das Mittel- und Niederspannungsnetz starr über die Ortsnetztransformatoren gekoppelt. Durch den Einsatz eines Ortsnetztrafos mit regelbarem Übersetzungsverhältnis (RONT) wird die Spannung im Niederspannungsnetz konstant gehalten, auch wenn z.B. eine große Anzahl an PV-Anlagen einspeist und im Normalfall die Spannung anheben würde. Als Folge stehen im Ortsnetz nun 11 statt 3 Prozent Spannungshub für die  Einspeisung aus Erneuerbaren Energien zur Verfügung.
• Integration einer höheren Anzahl an 
Erzeugungsanlagen ohne teuren Netz-ausbau
• Arbeitet autark, effizient und praktisch wartungsfrei
• keine teure und komplexe Informations- und Kommunikationstechnik notwendig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</si>
</sst>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 &quot;0.0"/>
  </numFmts>
  <fonts count="40" x14ac:knownFonts="1">
    <font>
      <sz val="11"/>
      <color indexed="8"/>
      <name val="Calibri"/>
    </font>
    <font>
      <sz val="10"/>
      <color indexed="8"/>
      <name val="Arial"/>
      <family val="2"/>
    </font>
    <font>
      <sz val="11"/>
      <color indexed="8"/>
      <name val="Calibri"/>
      <family val="2"/>
    </font>
    <font>
      <b/>
      <sz val="20"/>
      <color indexed="21"/>
      <name val="Arial"/>
      <family val="2"/>
    </font>
    <font>
      <b/>
      <sz val="12"/>
      <color indexed="21"/>
      <name val="Arial"/>
      <family val="2"/>
    </font>
    <font>
      <sz val="9"/>
      <color indexed="8"/>
      <name val="Arial"/>
      <family val="2"/>
    </font>
    <font>
      <sz val="7"/>
      <color indexed="40"/>
      <name val="Arial"/>
      <family val="2"/>
    </font>
    <font>
      <b/>
      <sz val="9"/>
      <color indexed="21"/>
      <name val="Arial"/>
      <family val="2"/>
    </font>
    <font>
      <sz val="12"/>
      <color indexed="8"/>
      <name val="Arial"/>
      <family val="2"/>
    </font>
    <font>
      <b/>
      <sz val="9"/>
      <color indexed="8"/>
      <name val="Arial"/>
      <family val="2"/>
    </font>
    <font>
      <sz val="9"/>
      <color indexed="11"/>
      <name val="Arial"/>
      <family val="2"/>
    </font>
    <font>
      <sz val="11"/>
      <color indexed="8"/>
      <name val="Arial"/>
      <family val="2"/>
    </font>
    <font>
      <sz val="9"/>
      <color indexed="8"/>
      <name val="Arial"/>
      <family val="2"/>
    </font>
    <font>
      <sz val="12"/>
      <color indexed="8"/>
      <name val="Arial"/>
      <family val="2"/>
    </font>
    <font>
      <b/>
      <sz val="9"/>
      <color indexed="8"/>
      <name val="Arial"/>
      <family val="2"/>
    </font>
    <font>
      <sz val="9"/>
      <color indexed="8"/>
      <name val="Arial"/>
      <family val="2"/>
    </font>
    <font>
      <b/>
      <sz val="9"/>
      <color indexed="8"/>
      <name val="Arial"/>
      <family val="2"/>
    </font>
    <font>
      <sz val="9"/>
      <color indexed="8"/>
      <name val="Arial"/>
      <family val="2"/>
    </font>
    <font>
      <b/>
      <sz val="9"/>
      <color indexed="8"/>
      <name val="Arial"/>
      <family val="2"/>
    </font>
    <font>
      <sz val="9"/>
      <color indexed="8"/>
      <name val="Arial"/>
      <family val="2"/>
    </font>
    <font>
      <sz val="12"/>
      <color indexed="8"/>
      <name val="Arial"/>
      <family val="2"/>
    </font>
    <font>
      <b/>
      <sz val="12"/>
      <color indexed="21"/>
      <name val="Arial"/>
      <family val="2"/>
    </font>
    <font>
      <b/>
      <sz val="12"/>
      <color indexed="8"/>
      <name val="Arial"/>
      <family val="2"/>
    </font>
    <font>
      <sz val="10"/>
      <color indexed="8"/>
      <name val="Arial"/>
      <family val="2"/>
    </font>
    <font>
      <sz val="9"/>
      <color indexed="8"/>
      <name val="Wingdings"/>
      <charset val="2"/>
    </font>
    <font>
      <b/>
      <sz val="10"/>
      <color theme="0"/>
      <name val="Arial"/>
      <family val="2"/>
    </font>
    <font>
      <b/>
      <sz val="10"/>
      <color theme="0"/>
      <name val="Wingdings"/>
      <charset val="2"/>
    </font>
    <font>
      <sz val="9"/>
      <color indexed="40"/>
      <name val="Arial"/>
      <family val="2"/>
    </font>
    <font>
      <sz val="9"/>
      <color indexed="8"/>
      <name val="Calibri"/>
      <family val="2"/>
    </font>
    <font>
      <sz val="9"/>
      <color indexed="21"/>
      <name val="Arial"/>
      <family val="2"/>
    </font>
    <font>
      <sz val="9"/>
      <name val="Arial"/>
      <family val="2"/>
    </font>
    <font>
      <b/>
      <sz val="9"/>
      <name val="Arial"/>
      <family val="2"/>
    </font>
    <font>
      <sz val="9"/>
      <color theme="0"/>
      <name val="Arial"/>
      <family val="2"/>
    </font>
    <font>
      <b/>
      <sz val="9"/>
      <color theme="0"/>
      <name val="Arial"/>
      <family val="2"/>
    </font>
    <font>
      <sz val="7"/>
      <color indexed="40"/>
      <name val="Arial"/>
      <family val="2"/>
    </font>
    <font>
      <sz val="12"/>
      <name val="Arial"/>
      <family val="2"/>
    </font>
    <font>
      <sz val="12"/>
      <color rgb="FF0096BB"/>
      <name val="Arial"/>
      <family val="2"/>
    </font>
    <font>
      <sz val="9"/>
      <color rgb="FF7B7C7E"/>
      <name val="Arial"/>
      <family val="2"/>
    </font>
    <font>
      <sz val="12"/>
      <color indexed="8"/>
      <name val="Arial"/>
    </font>
    <font>
      <sz val="9"/>
      <color indexed="8"/>
      <name val="Arial"/>
    </font>
  </fonts>
  <fills count="4">
    <fill>
      <patternFill patternType="none"/>
    </fill>
    <fill>
      <patternFill patternType="gray125"/>
    </fill>
    <fill>
      <patternFill patternType="solid">
        <fgColor indexed="41"/>
      </patternFill>
    </fill>
    <fill>
      <patternFill patternType="solid">
        <fgColor theme="0" tint="-0.14999847407452621"/>
        <bgColor indexed="64"/>
      </patternFill>
    </fill>
  </fills>
  <borders count="45">
    <border>
      <left/>
      <right/>
      <top/>
      <bottom/>
      <diagonal/>
    </border>
    <border>
      <left/>
      <right style="thin">
        <color indexed="40"/>
      </right>
      <top/>
      <bottom style="thin">
        <color indexed="40"/>
      </bottom>
      <diagonal/>
    </border>
    <border>
      <left style="thin">
        <color indexed="40"/>
      </left>
      <right/>
      <top/>
      <bottom style="thin">
        <color indexed="40"/>
      </bottom>
      <diagonal/>
    </border>
    <border>
      <left/>
      <right style="thin">
        <color indexed="42"/>
      </right>
      <top style="thin">
        <color indexed="42"/>
      </top>
      <bottom style="thin">
        <color indexed="42"/>
      </bottom>
      <diagonal/>
    </border>
    <border>
      <left style="medium">
        <color indexed="42"/>
      </left>
      <right style="medium">
        <color indexed="42"/>
      </right>
      <top style="medium">
        <color indexed="42"/>
      </top>
      <bottom style="medium">
        <color indexed="42"/>
      </bottom>
      <diagonal/>
    </border>
    <border>
      <left style="thin">
        <color indexed="42"/>
      </left>
      <right/>
      <top style="thin">
        <color indexed="42"/>
      </top>
      <bottom style="thin">
        <color indexed="42"/>
      </bottom>
      <diagonal/>
    </border>
    <border>
      <left style="thin">
        <color indexed="42"/>
      </left>
      <right style="thin">
        <color indexed="42"/>
      </right>
      <top style="thin">
        <color indexed="42"/>
      </top>
      <bottom style="thin">
        <color indexed="42"/>
      </bottom>
      <diagonal/>
    </border>
    <border>
      <left style="thin">
        <color indexed="40"/>
      </left>
      <right/>
      <top/>
      <bottom style="thin">
        <color indexed="64"/>
      </bottom>
      <diagonal/>
    </border>
    <border>
      <left/>
      <right/>
      <top/>
      <bottom style="thin">
        <color indexed="64"/>
      </bottom>
      <diagonal/>
    </border>
    <border>
      <left/>
      <right style="thin">
        <color indexed="40"/>
      </right>
      <top/>
      <bottom style="thin">
        <color indexed="64"/>
      </bottom>
      <diagonal/>
    </border>
    <border>
      <left/>
      <right/>
      <top style="thin">
        <color indexed="42"/>
      </top>
      <bottom style="thin">
        <color indexed="42"/>
      </bottom>
      <diagonal/>
    </border>
    <border>
      <left style="thin">
        <color indexed="42"/>
      </left>
      <right style="thin">
        <color indexed="42"/>
      </right>
      <top/>
      <bottom/>
      <diagonal/>
    </border>
    <border>
      <left style="thin">
        <color indexed="42"/>
      </left>
      <right/>
      <top/>
      <bottom style="thin">
        <color indexed="42"/>
      </bottom>
      <diagonal/>
    </border>
    <border>
      <left/>
      <right/>
      <top/>
      <bottom style="thin">
        <color indexed="42"/>
      </bottom>
      <diagonal/>
    </border>
    <border>
      <left style="thin">
        <color indexed="42"/>
      </left>
      <right/>
      <top style="thin">
        <color indexed="42"/>
      </top>
      <bottom/>
      <diagonal/>
    </border>
    <border>
      <left/>
      <right/>
      <top style="thin">
        <color indexed="42"/>
      </top>
      <bottom/>
      <diagonal/>
    </border>
    <border>
      <left/>
      <right style="thin">
        <color indexed="42"/>
      </right>
      <top style="thin">
        <color indexed="42"/>
      </top>
      <bottom/>
      <diagonal/>
    </border>
    <border>
      <left/>
      <right style="thin">
        <color indexed="42"/>
      </right>
      <top/>
      <bottom/>
      <diagonal/>
    </border>
    <border>
      <left style="thin">
        <color indexed="42"/>
      </left>
      <right/>
      <top/>
      <bottom/>
      <diagonal/>
    </border>
    <border>
      <left/>
      <right/>
      <top style="medium">
        <color indexed="42"/>
      </top>
      <bottom style="medium">
        <color indexed="42"/>
      </bottom>
      <diagonal/>
    </border>
    <border>
      <left style="medium">
        <color indexed="42"/>
      </left>
      <right/>
      <top style="medium">
        <color indexed="42"/>
      </top>
      <bottom style="medium">
        <color indexed="42"/>
      </bottom>
      <diagonal/>
    </border>
    <border>
      <left style="thin">
        <color indexed="42"/>
      </left>
      <right style="thin">
        <color indexed="42"/>
      </right>
      <top style="thin">
        <color indexed="42"/>
      </top>
      <bottom style="medium">
        <color indexed="42"/>
      </bottom>
      <diagonal/>
    </border>
    <border>
      <left style="thin">
        <color indexed="42"/>
      </left>
      <right style="medium">
        <color indexed="42"/>
      </right>
      <top style="medium">
        <color indexed="42"/>
      </top>
      <bottom style="medium">
        <color indexed="42"/>
      </bottom>
      <diagonal/>
    </border>
    <border>
      <left/>
      <right style="thin">
        <color indexed="42"/>
      </right>
      <top style="medium">
        <color indexed="42"/>
      </top>
      <bottom style="medium">
        <color indexed="42"/>
      </bottom>
      <diagonal/>
    </border>
    <border>
      <left style="medium">
        <color indexed="42"/>
      </left>
      <right style="thin">
        <color indexed="42"/>
      </right>
      <top style="medium">
        <color indexed="42"/>
      </top>
      <bottom style="medium">
        <color indexed="42"/>
      </bottom>
      <diagonal/>
    </border>
    <border>
      <left/>
      <right style="medium">
        <color indexed="42"/>
      </right>
      <top style="thin">
        <color indexed="42"/>
      </top>
      <bottom style="thin">
        <color indexed="42"/>
      </bottom>
      <diagonal/>
    </border>
    <border>
      <left style="thin">
        <color indexed="42"/>
      </left>
      <right style="thin">
        <color indexed="42"/>
      </right>
      <top style="medium">
        <color indexed="42"/>
      </top>
      <bottom style="medium">
        <color indexed="42"/>
      </bottom>
      <diagonal/>
    </border>
    <border>
      <left style="thin">
        <color indexed="42"/>
      </left>
      <right style="medium">
        <color indexed="42"/>
      </right>
      <top style="thin">
        <color indexed="42"/>
      </top>
      <bottom/>
      <diagonal/>
    </border>
    <border>
      <left style="thin">
        <color indexed="42"/>
      </left>
      <right style="medium">
        <color indexed="42"/>
      </right>
      <top/>
      <bottom style="thin">
        <color indexed="42"/>
      </bottom>
      <diagonal/>
    </border>
    <border>
      <left/>
      <right style="medium">
        <color indexed="42"/>
      </right>
      <top/>
      <bottom/>
      <diagonal/>
    </border>
    <border>
      <left/>
      <right style="thin">
        <color indexed="42"/>
      </right>
      <top/>
      <bottom style="medium">
        <color indexed="42"/>
      </bottom>
      <diagonal/>
    </border>
    <border>
      <left/>
      <right/>
      <top/>
      <bottom style="thin">
        <color indexed="40"/>
      </bottom>
      <diagonal/>
    </border>
    <border>
      <left style="thin">
        <color rgb="FF7B7C7E"/>
      </left>
      <right style="thin">
        <color rgb="FF7B7C7E"/>
      </right>
      <top style="thin">
        <color rgb="FF7B7C7E"/>
      </top>
      <bottom style="thin">
        <color rgb="FF7B7C7E"/>
      </bottom>
      <diagonal/>
    </border>
    <border>
      <left style="thin">
        <color rgb="FF7B7C7E"/>
      </left>
      <right/>
      <top style="thin">
        <color rgb="FF7B7C7E"/>
      </top>
      <bottom/>
      <diagonal/>
    </border>
    <border>
      <left/>
      <right/>
      <top style="thin">
        <color rgb="FF7B7C7E"/>
      </top>
      <bottom/>
      <diagonal/>
    </border>
    <border>
      <left/>
      <right style="thin">
        <color rgb="FF7B7C7E"/>
      </right>
      <top style="thin">
        <color rgb="FF7B7C7E"/>
      </top>
      <bottom/>
      <diagonal/>
    </border>
    <border>
      <left/>
      <right style="thin">
        <color rgb="FF7B7C7E"/>
      </right>
      <top/>
      <bottom/>
      <diagonal/>
    </border>
    <border>
      <left style="thin">
        <color rgb="FF7B7C7E"/>
      </left>
      <right/>
      <top/>
      <bottom style="thin">
        <color rgb="FF7B7C7E"/>
      </bottom>
      <diagonal/>
    </border>
    <border>
      <left/>
      <right/>
      <top/>
      <bottom style="thin">
        <color rgb="FF7B7C7E"/>
      </bottom>
      <diagonal/>
    </border>
    <border>
      <left/>
      <right/>
      <top style="thin">
        <color rgb="FF7B7C7E"/>
      </top>
      <bottom style="thin">
        <color rgb="FF7B7C7E"/>
      </bottom>
      <diagonal/>
    </border>
    <border>
      <left style="medium">
        <color rgb="FF7B7C7E"/>
      </left>
      <right style="medium">
        <color rgb="FF7B7C7E"/>
      </right>
      <top style="medium">
        <color rgb="FF7B7C7E"/>
      </top>
      <bottom style="medium">
        <color rgb="FF7B7C7E"/>
      </bottom>
      <diagonal/>
    </border>
    <border>
      <left style="thin">
        <color rgb="FF7B7C7E"/>
      </left>
      <right/>
      <top style="thin">
        <color rgb="FF7B7C7E"/>
      </top>
      <bottom style="thin">
        <color rgb="FF7B7C7E"/>
      </bottom>
      <diagonal/>
    </border>
    <border>
      <left/>
      <right style="thin">
        <color rgb="FF7B7C7E"/>
      </right>
      <top style="thin">
        <color rgb="FF7B7C7E"/>
      </top>
      <bottom style="thin">
        <color rgb="FF7B7C7E"/>
      </bottom>
      <diagonal/>
    </border>
    <border>
      <left style="thin">
        <color rgb="FF7B7C7E"/>
      </left>
      <right style="thin">
        <color rgb="FF7B7C7E"/>
      </right>
      <top style="thin">
        <color rgb="FF7B7C7E"/>
      </top>
      <bottom/>
      <diagonal/>
    </border>
    <border>
      <left/>
      <right style="medium">
        <color indexed="42"/>
      </right>
      <top style="medium">
        <color indexed="42"/>
      </top>
      <bottom style="medium">
        <color indexed="42"/>
      </bottom>
      <diagonal/>
    </border>
  </borders>
  <cellStyleXfs count="2">
    <xf numFmtId="0" fontId="0" fillId="0" borderId="0"/>
    <xf numFmtId="9" fontId="2" fillId="0" borderId="0" applyFont="0" applyFill="0" applyBorder="0" applyAlignment="0" applyProtection="0"/>
  </cellStyleXfs>
  <cellXfs count="217">
    <xf numFmtId="0" fontId="2" fillId="0" borderId="0" xfId="0" applyFont="1"/>
    <xf numFmtId="0" fontId="9"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2" fillId="0" borderId="0" xfId="0" applyFont="1" applyProtection="1"/>
    <xf numFmtId="0" fontId="21" fillId="0" borderId="0" xfId="0" applyFont="1" applyAlignment="1" applyProtection="1">
      <alignment vertical="top"/>
    </xf>
    <xf numFmtId="0" fontId="4" fillId="0" borderId="0" xfId="0" applyFont="1" applyAlignment="1" applyProtection="1">
      <alignment vertical="top"/>
    </xf>
    <xf numFmtId="0" fontId="19" fillId="0" borderId="0" xfId="0" applyFont="1" applyAlignment="1" applyProtection="1">
      <alignment horizontal="center" vertical="center" wrapText="1"/>
    </xf>
    <xf numFmtId="0" fontId="30" fillId="0" borderId="32" xfId="0" applyFont="1" applyBorder="1" applyAlignment="1" applyProtection="1">
      <alignment horizontal="center" vertical="center" wrapText="1"/>
    </xf>
    <xf numFmtId="0" fontId="1" fillId="0" borderId="0" xfId="0" applyFont="1" applyAlignment="1" applyProtection="1">
      <alignment horizontal="center" vertical="top" wrapText="1"/>
    </xf>
    <xf numFmtId="0" fontId="31" fillId="0" borderId="32" xfId="0" applyFont="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wrapText="1"/>
    </xf>
    <xf numFmtId="0" fontId="19" fillId="0" borderId="0" xfId="0" applyFont="1" applyFill="1" applyBorder="1" applyAlignment="1" applyProtection="1">
      <alignment horizontal="left" wrapText="1"/>
    </xf>
    <xf numFmtId="0" fontId="19"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28" fillId="0" borderId="0" xfId="0" applyFont="1" applyFill="1" applyBorder="1" applyProtection="1"/>
    <xf numFmtId="0" fontId="29" fillId="0" borderId="0" xfId="0" applyFont="1" applyFill="1" applyBorder="1" applyAlignment="1" applyProtection="1">
      <alignment vertical="top"/>
    </xf>
    <xf numFmtId="0" fontId="29" fillId="0" borderId="0" xfId="0" applyFont="1" applyFill="1" applyBorder="1" applyAlignment="1" applyProtection="1">
      <alignment horizontal="center" vertical="top" wrapText="1"/>
    </xf>
    <xf numFmtId="0" fontId="28" fillId="0" borderId="0" xfId="0" applyFont="1" applyFill="1" applyBorder="1" applyAlignment="1" applyProtection="1">
      <alignment horizontal="right" vertical="center" wrapText="1"/>
    </xf>
    <xf numFmtId="0" fontId="19" fillId="0" borderId="0" xfId="0" applyFont="1" applyAlignment="1" applyProtection="1">
      <alignment horizontal="left" vertical="top" wrapText="1"/>
    </xf>
    <xf numFmtId="0" fontId="32" fillId="0" borderId="0" xfId="0" applyFont="1" applyAlignment="1" applyProtection="1">
      <alignment horizontal="left" vertical="top" wrapText="1"/>
    </xf>
    <xf numFmtId="164" fontId="1" fillId="0" borderId="0" xfId="1" applyNumberFormat="1" applyFont="1" applyAlignment="1" applyProtection="1">
      <alignment horizontal="left" vertical="top" wrapText="1"/>
    </xf>
    <xf numFmtId="164" fontId="4" fillId="0" borderId="0" xfId="1" applyNumberFormat="1" applyFont="1" applyAlignment="1" applyProtection="1">
      <alignment vertical="top"/>
    </xf>
    <xf numFmtId="0" fontId="4" fillId="0" borderId="0" xfId="0" applyFont="1" applyBorder="1" applyAlignment="1" applyProtection="1">
      <alignment horizontal="center" vertical="top" wrapText="1"/>
    </xf>
    <xf numFmtId="0" fontId="15" fillId="0" borderId="0" xfId="0" applyFont="1" applyAlignment="1" applyProtection="1">
      <alignment vertical="center" wrapText="1"/>
    </xf>
    <xf numFmtId="0" fontId="15" fillId="0" borderId="0" xfId="0" applyFont="1" applyAlignment="1" applyProtection="1">
      <alignment horizontal="center" vertical="top" wrapText="1"/>
    </xf>
    <xf numFmtId="0" fontId="16" fillId="0" borderId="32" xfId="0" applyFont="1" applyFill="1" applyBorder="1" applyAlignment="1" applyProtection="1">
      <alignment horizontal="center" wrapText="1"/>
    </xf>
    <xf numFmtId="164" fontId="18" fillId="3" borderId="32" xfId="1" applyNumberFormat="1" applyFont="1" applyFill="1" applyBorder="1" applyAlignment="1" applyProtection="1">
      <alignment horizontal="center" textRotation="90" wrapText="1"/>
    </xf>
    <xf numFmtId="0" fontId="18" fillId="0" borderId="43" xfId="0" applyFont="1" applyFill="1" applyBorder="1" applyAlignment="1" applyProtection="1">
      <alignment horizontal="center" textRotation="90" wrapText="1"/>
    </xf>
    <xf numFmtId="0" fontId="18" fillId="0" borderId="43" xfId="0" applyFont="1" applyBorder="1" applyAlignment="1" applyProtection="1">
      <alignment horizontal="center" textRotation="90" wrapText="1"/>
    </xf>
    <xf numFmtId="0" fontId="18" fillId="3" borderId="32" xfId="0" applyFont="1" applyFill="1" applyBorder="1" applyAlignment="1" applyProtection="1">
      <alignment horizontal="center" textRotation="90" wrapText="1"/>
    </xf>
    <xf numFmtId="0" fontId="18" fillId="0" borderId="32" xfId="0" applyFont="1" applyFill="1" applyBorder="1" applyAlignment="1" applyProtection="1">
      <alignment horizontal="center" textRotation="90" wrapText="1"/>
    </xf>
    <xf numFmtId="0" fontId="18" fillId="0" borderId="0" xfId="0" applyFont="1" applyAlignment="1" applyProtection="1">
      <alignment wrapText="1"/>
    </xf>
    <xf numFmtId="0" fontId="33" fillId="0" borderId="0" xfId="0" applyFont="1" applyAlignment="1" applyProtection="1">
      <alignment horizontal="center" textRotation="90" wrapText="1"/>
    </xf>
    <xf numFmtId="0" fontId="23" fillId="0" borderId="0" xfId="0" applyFont="1" applyAlignment="1" applyProtection="1">
      <alignment horizontal="left" wrapText="1"/>
    </xf>
    <xf numFmtId="0" fontId="1" fillId="0" borderId="0" xfId="0" applyFont="1" applyAlignment="1" applyProtection="1">
      <alignment horizontal="left" wrapText="1"/>
    </xf>
    <xf numFmtId="165" fontId="18" fillId="3" borderId="42" xfId="0" applyNumberFormat="1" applyFont="1" applyFill="1" applyBorder="1" applyAlignment="1" applyProtection="1">
      <alignment horizontal="center" vertical="center" wrapText="1"/>
    </xf>
    <xf numFmtId="166" fontId="18" fillId="3" borderId="32" xfId="0" applyNumberFormat="1" applyFont="1" applyFill="1" applyBorder="1" applyAlignment="1" applyProtection="1">
      <alignment horizontal="center" vertical="center" wrapText="1"/>
    </xf>
    <xf numFmtId="0" fontId="17" fillId="0" borderId="32" xfId="0" applyFont="1" applyBorder="1" applyAlignment="1" applyProtection="1">
      <alignment horizontal="center" vertical="center" wrapText="1"/>
    </xf>
    <xf numFmtId="2" fontId="18" fillId="3" borderId="32" xfId="0" applyNumberFormat="1" applyFont="1" applyFill="1" applyBorder="1" applyAlignment="1" applyProtection="1">
      <alignment horizontal="center" vertical="center" wrapText="1"/>
    </xf>
    <xf numFmtId="165" fontId="32" fillId="0" borderId="0" xfId="0" applyNumberFormat="1" applyFont="1" applyAlignment="1" applyProtection="1">
      <alignment horizontal="center" vertical="center" wrapText="1"/>
    </xf>
    <xf numFmtId="0" fontId="5" fillId="0" borderId="40" xfId="0" applyFont="1" applyBorder="1" applyAlignment="1" applyProtection="1">
      <alignment horizontal="center" vertical="center" wrapText="1"/>
      <protection locked="0"/>
    </xf>
    <xf numFmtId="0" fontId="1" fillId="0" borderId="0" xfId="0" applyFont="1" applyAlignment="1" applyProtection="1">
      <alignment horizontal="left" vertical="center" wrapText="1"/>
    </xf>
    <xf numFmtId="0" fontId="16" fillId="0" borderId="12" xfId="0" applyFont="1" applyBorder="1" applyAlignment="1" applyProtection="1">
      <alignment horizontal="center" wrapText="1"/>
    </xf>
    <xf numFmtId="0" fontId="1" fillId="0" borderId="0" xfId="0" applyFont="1" applyBorder="1" applyAlignment="1" applyProtection="1">
      <alignment horizontal="left" wrapText="1"/>
    </xf>
    <xf numFmtId="0" fontId="18" fillId="2" borderId="6" xfId="0" applyFont="1" applyFill="1" applyBorder="1" applyAlignment="1" applyProtection="1">
      <alignment horizontal="center" wrapText="1"/>
    </xf>
    <xf numFmtId="0" fontId="18" fillId="0" borderId="0" xfId="0" applyFont="1" applyFill="1" applyBorder="1" applyAlignment="1" applyProtection="1">
      <alignment horizontal="center" wrapText="1"/>
    </xf>
    <xf numFmtId="0" fontId="9" fillId="0" borderId="17" xfId="0" applyFont="1" applyBorder="1" applyAlignment="1" applyProtection="1">
      <alignment horizontal="center" wrapText="1"/>
    </xf>
    <xf numFmtId="0" fontId="9" fillId="0" borderId="0" xfId="0" applyFont="1" applyAlignment="1" applyProtection="1">
      <alignment wrapText="1"/>
    </xf>
    <xf numFmtId="0" fontId="18"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10" xfId="0" applyFont="1" applyBorder="1" applyAlignment="1" applyProtection="1">
      <alignment horizontal="center" vertical="center"/>
    </xf>
    <xf numFmtId="0" fontId="14" fillId="0" borderId="0" xfId="0" applyFont="1" applyFill="1" applyBorder="1" applyAlignment="1" applyProtection="1">
      <alignment horizontal="center" wrapText="1"/>
    </xf>
    <xf numFmtId="0" fontId="16" fillId="0" borderId="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 fillId="0" borderId="36" xfId="0" applyFont="1" applyBorder="1" applyAlignment="1" applyProtection="1">
      <alignment horizontal="left" wrapText="1"/>
    </xf>
    <xf numFmtId="0" fontId="16" fillId="3" borderId="32" xfId="0" applyFont="1" applyFill="1" applyBorder="1" applyAlignment="1" applyProtection="1">
      <alignment horizontal="center" wrapText="1"/>
    </xf>
    <xf numFmtId="0" fontId="16" fillId="0" borderId="39" xfId="0" applyFont="1" applyBorder="1" applyAlignment="1" applyProtection="1">
      <alignment horizontal="center" vertical="center" wrapText="1"/>
    </xf>
    <xf numFmtId="0" fontId="30" fillId="0" borderId="4" xfId="0" applyFont="1" applyBorder="1" applyAlignment="1" applyProtection="1">
      <alignment horizontal="center" vertical="center" wrapText="1"/>
      <protection locked="0"/>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32"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17" xfId="0" applyFont="1" applyBorder="1" applyAlignment="1" applyProtection="1">
      <alignment horizontal="left" vertical="top" wrapText="1"/>
    </xf>
    <xf numFmtId="0" fontId="14" fillId="0" borderId="30" xfId="0" applyFont="1" applyFill="1" applyBorder="1" applyAlignment="1" applyProtection="1">
      <alignment horizontal="center" wrapText="1"/>
    </xf>
    <xf numFmtId="0" fontId="33" fillId="0" borderId="0" xfId="0" applyFont="1" applyAlignment="1" applyProtection="1">
      <alignment wrapText="1"/>
    </xf>
    <xf numFmtId="0" fontId="33" fillId="0" borderId="0" xfId="0" applyFont="1" applyAlignment="1" applyProtection="1">
      <alignment horizontal="center" vertical="center" wrapText="1"/>
    </xf>
    <xf numFmtId="0" fontId="18" fillId="3" borderId="25"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xf>
    <xf numFmtId="0" fontId="9" fillId="0" borderId="0" xfId="0" applyFont="1" applyBorder="1" applyAlignment="1" applyProtection="1">
      <alignment horizontal="center" wrapText="1"/>
    </xf>
    <xf numFmtId="0" fontId="18" fillId="3" borderId="21" xfId="0" applyFont="1" applyFill="1" applyBorder="1" applyAlignment="1" applyProtection="1">
      <alignment horizontal="center" wrapText="1"/>
    </xf>
    <xf numFmtId="0" fontId="16" fillId="0" borderId="5"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18" fillId="3" borderId="4" xfId="0" applyFont="1" applyFill="1" applyBorder="1" applyAlignment="1" applyProtection="1">
      <alignment horizontal="center" vertical="center" wrapText="1"/>
      <protection locked="0"/>
    </xf>
    <xf numFmtId="0" fontId="11" fillId="0" borderId="0" xfId="0" applyFont="1" applyProtection="1"/>
    <xf numFmtId="0" fontId="8" fillId="0" borderId="0" xfId="0" applyFont="1" applyAlignment="1" applyProtection="1">
      <alignment vertical="center"/>
    </xf>
    <xf numFmtId="0" fontId="12" fillId="0" borderId="0" xfId="0" applyFont="1" applyAlignment="1" applyProtection="1">
      <alignment horizontal="center"/>
    </xf>
    <xf numFmtId="0" fontId="13" fillId="0" borderId="5" xfId="0" applyFont="1" applyBorder="1" applyAlignment="1" applyProtection="1">
      <alignment horizontal="center"/>
    </xf>
    <xf numFmtId="0" fontId="6" fillId="0" borderId="1" xfId="0" applyFont="1" applyBorder="1" applyAlignment="1" applyProtection="1">
      <alignment horizontal="left" vertical="top" wrapText="1"/>
    </xf>
    <xf numFmtId="0" fontId="6" fillId="0" borderId="2" xfId="0" applyFont="1" applyBorder="1" applyAlignment="1" applyProtection="1">
      <alignment horizontal="right" vertical="top" wrapText="1"/>
    </xf>
    <xf numFmtId="0" fontId="4" fillId="0" borderId="0" xfId="0" applyFont="1" applyAlignment="1" applyProtection="1">
      <alignment horizontal="left" vertical="top" wrapText="1"/>
    </xf>
    <xf numFmtId="0" fontId="23" fillId="0" borderId="0" xfId="0" applyFont="1" applyAlignment="1" applyProtection="1">
      <alignment horizontal="left" vertical="top" wrapText="1"/>
    </xf>
    <xf numFmtId="0" fontId="7" fillId="0" borderId="0" xfId="0" applyFont="1" applyAlignment="1" applyProtection="1">
      <alignment horizontal="left" wrapText="1"/>
    </xf>
    <xf numFmtId="0" fontId="18" fillId="3" borderId="4" xfId="0" applyFont="1" applyFill="1" applyBorder="1" applyAlignment="1" applyProtection="1">
      <alignment horizontal="center" vertical="center"/>
      <protection locked="0"/>
    </xf>
    <xf numFmtId="0" fontId="35" fillId="0" borderId="0" xfId="0" applyFont="1" applyFill="1" applyBorder="1" applyAlignment="1" applyProtection="1">
      <alignment vertical="top"/>
    </xf>
    <xf numFmtId="2" fontId="36" fillId="0" borderId="0" xfId="0" applyNumberFormat="1" applyFont="1" applyFill="1" applyBorder="1" applyAlignment="1" applyProtection="1">
      <alignment vertical="center" wrapText="1"/>
    </xf>
    <xf numFmtId="0" fontId="4" fillId="0" borderId="0" xfId="0" applyFont="1" applyAlignment="1" applyProtection="1">
      <alignment horizontal="left" vertical="top" wrapText="1"/>
    </xf>
    <xf numFmtId="0" fontId="19" fillId="0" borderId="0" xfId="0" applyFont="1" applyAlignment="1" applyProtection="1">
      <alignment horizontal="left" vertical="top" wrapText="1"/>
    </xf>
    <xf numFmtId="0" fontId="30" fillId="0" borderId="0" xfId="0" applyFont="1" applyAlignment="1" applyProtection="1">
      <alignment horizontal="left" vertical="center" wrapText="1"/>
    </xf>
    <xf numFmtId="0" fontId="21" fillId="0" borderId="0" xfId="0" applyFont="1" applyAlignment="1" applyProtection="1">
      <alignment vertical="top"/>
    </xf>
    <xf numFmtId="0" fontId="4" fillId="0" borderId="0" xfId="0" applyFont="1" applyAlignment="1" applyProtection="1">
      <alignment vertical="top"/>
    </xf>
    <xf numFmtId="0" fontId="5" fillId="0" borderId="3" xfId="0" applyFont="1" applyBorder="1" applyAlignment="1" applyProtection="1">
      <alignment horizontal="left" vertical="center" wrapText="1"/>
    </xf>
    <xf numFmtId="0" fontId="30" fillId="0" borderId="0" xfId="0" applyFont="1" applyAlignment="1" applyProtection="1">
      <alignment vertical="center" wrapText="1"/>
    </xf>
    <xf numFmtId="0" fontId="16" fillId="0" borderId="41" xfId="0" applyFont="1" applyBorder="1" applyAlignment="1" applyProtection="1">
      <alignment horizontal="center" vertical="center" wrapText="1"/>
    </xf>
    <xf numFmtId="0" fontId="18" fillId="0" borderId="43" xfId="0" applyFont="1" applyBorder="1" applyAlignment="1" applyProtection="1">
      <alignment horizontal="center" wrapText="1"/>
    </xf>
    <xf numFmtId="0" fontId="5" fillId="0" borderId="38" xfId="0" applyFont="1" applyBorder="1" applyAlignment="1" applyProtection="1">
      <alignment horizontal="center" vertical="center" wrapText="1"/>
    </xf>
    <xf numFmtId="0" fontId="17" fillId="0" borderId="38" xfId="0" applyFont="1" applyBorder="1" applyAlignment="1" applyProtection="1">
      <alignment horizontal="left" vertical="center" wrapText="1"/>
    </xf>
    <xf numFmtId="0" fontId="16" fillId="3" borderId="41" xfId="0" applyFont="1" applyFill="1" applyBorder="1" applyAlignment="1" applyProtection="1">
      <alignment horizontal="center" wrapText="1"/>
    </xf>
    <xf numFmtId="0" fontId="18" fillId="0" borderId="40" xfId="0" applyFont="1" applyBorder="1" applyAlignment="1" applyProtection="1">
      <alignment horizontal="center" wrapText="1"/>
      <protection locked="0"/>
    </xf>
    <xf numFmtId="0" fontId="9" fillId="0" borderId="40" xfId="0" applyFont="1" applyBorder="1" applyAlignment="1" applyProtection="1">
      <alignment horizontal="center" wrapText="1"/>
      <protection locked="0"/>
    </xf>
    <xf numFmtId="0" fontId="9" fillId="0" borderId="32" xfId="0" applyFont="1" applyBorder="1" applyAlignment="1" applyProtection="1">
      <alignment horizontal="center" vertical="center" wrapText="1"/>
    </xf>
    <xf numFmtId="164" fontId="37" fillId="3" borderId="41" xfId="1" applyNumberFormat="1" applyFont="1" applyFill="1" applyBorder="1" applyAlignment="1" applyProtection="1">
      <alignment horizontal="center" vertical="center" wrapText="1"/>
    </xf>
    <xf numFmtId="0" fontId="8" fillId="0" borderId="4" xfId="0" applyFont="1" applyBorder="1" applyProtection="1">
      <protection locked="0"/>
    </xf>
    <xf numFmtId="0" fontId="9" fillId="3" borderId="4" xfId="0" applyFont="1" applyFill="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30" fillId="0" borderId="0" xfId="0" applyFont="1" applyAlignment="1" applyProtection="1">
      <alignment horizontal="left" vertical="center" wrapText="1"/>
    </xf>
    <xf numFmtId="0" fontId="30" fillId="0" borderId="0" xfId="0" applyFont="1" applyFill="1" applyAlignment="1" applyProtection="1">
      <alignment horizontal="left" vertical="top" wrapText="1"/>
    </xf>
    <xf numFmtId="0" fontId="21" fillId="0" borderId="0" xfId="0" applyFont="1" applyAlignment="1" applyProtection="1">
      <alignment horizontal="left" vertical="top" wrapText="1"/>
    </xf>
    <xf numFmtId="0" fontId="30" fillId="0" borderId="0" xfId="0" applyFont="1" applyAlignment="1" applyProtection="1">
      <alignment horizontal="left" vertical="top" wrapText="1"/>
    </xf>
    <xf numFmtId="0" fontId="3" fillId="0" borderId="0" xfId="0" applyFont="1" applyAlignment="1" applyProtection="1">
      <alignment horizontal="left" vertical="top" wrapText="1"/>
    </xf>
    <xf numFmtId="0" fontId="4" fillId="0" borderId="0" xfId="0" applyFont="1" applyAlignment="1" applyProtection="1">
      <alignment horizontal="left" vertical="top" wrapText="1"/>
    </xf>
    <xf numFmtId="0" fontId="5" fillId="0" borderId="0" xfId="0" applyFont="1" applyAlignment="1" applyProtection="1">
      <alignment horizontal="left" vertical="top" wrapText="1"/>
    </xf>
    <xf numFmtId="0" fontId="10" fillId="0" borderId="0" xfId="0" applyFont="1" applyAlignment="1" applyProtection="1">
      <alignment horizontal="left" vertical="top" wrapText="1"/>
    </xf>
    <xf numFmtId="0" fontId="8" fillId="0" borderId="20"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5" fillId="0" borderId="0" xfId="0" applyFont="1" applyAlignment="1" applyProtection="1">
      <alignment vertical="center" wrapText="1"/>
    </xf>
    <xf numFmtId="0" fontId="8" fillId="0" borderId="0" xfId="0" applyFont="1" applyAlignment="1" applyProtection="1">
      <alignment vertical="center" wrapText="1"/>
    </xf>
    <xf numFmtId="0" fontId="5" fillId="0" borderId="20"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2" xfId="0" applyFont="1" applyBorder="1" applyAlignment="1" applyProtection="1">
      <alignment vertical="top" wrapText="1"/>
      <protection locked="0"/>
    </xf>
    <xf numFmtId="0" fontId="6" fillId="0" borderId="9"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7" xfId="0" applyFont="1" applyBorder="1" applyAlignment="1" applyProtection="1">
      <alignment horizontal="right" vertical="top" wrapText="1"/>
    </xf>
    <xf numFmtId="0" fontId="6" fillId="0" borderId="8" xfId="0" applyFont="1" applyBorder="1" applyAlignment="1" applyProtection="1">
      <alignment horizontal="right" vertical="top" wrapText="1"/>
    </xf>
    <xf numFmtId="0" fontId="7" fillId="0" borderId="0" xfId="0" applyFont="1" applyAlignment="1" applyProtection="1">
      <alignment horizontal="left" wrapText="1"/>
    </xf>
    <xf numFmtId="0" fontId="8" fillId="0" borderId="24" xfId="0" applyFont="1" applyBorder="1" applyProtection="1">
      <protection locked="0"/>
    </xf>
    <xf numFmtId="0" fontId="38" fillId="0" borderId="22" xfId="0" applyFont="1" applyBorder="1" applyProtection="1">
      <protection locked="0"/>
    </xf>
    <xf numFmtId="0" fontId="8" fillId="0" borderId="22" xfId="0" applyFont="1" applyBorder="1" applyProtection="1">
      <protection locked="0"/>
    </xf>
    <xf numFmtId="0" fontId="8" fillId="0" borderId="5" xfId="0" applyFont="1" applyBorder="1" applyAlignment="1" applyProtection="1">
      <alignment vertical="center"/>
    </xf>
    <xf numFmtId="0" fontId="8" fillId="0" borderId="10" xfId="0" applyFont="1" applyBorder="1" applyAlignment="1" applyProtection="1">
      <alignment vertical="center"/>
    </xf>
    <xf numFmtId="0" fontId="8" fillId="0" borderId="3" xfId="0" applyFont="1" applyBorder="1" applyAlignment="1" applyProtection="1">
      <alignment vertical="center"/>
    </xf>
    <xf numFmtId="0" fontId="8" fillId="0" borderId="6" xfId="0" applyFont="1" applyBorder="1" applyAlignment="1" applyProtection="1">
      <alignment vertical="center"/>
    </xf>
    <xf numFmtId="0" fontId="12" fillId="0" borderId="0" xfId="0" applyFont="1" applyAlignment="1" applyProtection="1">
      <alignment horizontal="center"/>
    </xf>
    <xf numFmtId="0" fontId="19" fillId="0" borderId="2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4" xfId="0"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26"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19" fillId="0" borderId="2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9" fillId="0" borderId="0" xfId="0" applyFont="1" applyBorder="1" applyAlignment="1" applyProtection="1">
      <alignment horizontal="left" wrapText="1"/>
    </xf>
    <xf numFmtId="0" fontId="9" fillId="0" borderId="19" xfId="0" applyFont="1" applyBorder="1" applyAlignment="1" applyProtection="1">
      <alignment horizontal="left" wrapText="1"/>
    </xf>
    <xf numFmtId="0" fontId="5" fillId="0" borderId="24" xfId="0" applyFont="1" applyBorder="1" applyAlignment="1" applyProtection="1">
      <alignment horizontal="left" vertical="top" wrapText="1"/>
      <protection locked="0"/>
    </xf>
    <xf numFmtId="0" fontId="39" fillId="0" borderId="26" xfId="0" applyFont="1" applyBorder="1" applyAlignment="1" applyProtection="1">
      <alignment horizontal="left" vertical="top" wrapText="1"/>
      <protection locked="0"/>
    </xf>
    <xf numFmtId="0" fontId="39" fillId="0" borderId="22" xfId="0" applyFont="1" applyBorder="1" applyAlignment="1" applyProtection="1">
      <alignment horizontal="left" vertical="top" wrapText="1"/>
      <protection locked="0"/>
    </xf>
    <xf numFmtId="0" fontId="8" fillId="0" borderId="2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5" fillId="0" borderId="24"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xf>
    <xf numFmtId="0" fontId="21" fillId="0" borderId="0" xfId="0" applyFont="1" applyAlignment="1" applyProtection="1">
      <alignment vertical="top"/>
    </xf>
    <xf numFmtId="0" fontId="4" fillId="0" borderId="0" xfId="0" applyFont="1" applyAlignment="1" applyProtection="1">
      <alignment vertical="top"/>
    </xf>
    <xf numFmtId="0" fontId="4" fillId="0" borderId="0" xfId="0" applyFont="1" applyAlignment="1" applyProtection="1">
      <alignment vertical="top" wrapText="1"/>
    </xf>
    <xf numFmtId="0" fontId="22" fillId="0" borderId="14" xfId="0" applyFont="1" applyBorder="1" applyAlignment="1" applyProtection="1">
      <alignment horizontal="left" vertical="center" wrapText="1"/>
    </xf>
    <xf numFmtId="0" fontId="22" fillId="0" borderId="15" xfId="0" applyFont="1" applyBorder="1" applyAlignment="1" applyProtection="1">
      <alignment horizontal="left" vertical="center" wrapText="1"/>
    </xf>
    <xf numFmtId="0" fontId="19" fillId="0" borderId="11"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18" fillId="0" borderId="13" xfId="0" applyFont="1" applyBorder="1" applyAlignment="1" applyProtection="1">
      <alignment horizontal="left" wrapText="1"/>
    </xf>
    <xf numFmtId="0" fontId="9" fillId="0" borderId="13" xfId="0" applyFont="1" applyBorder="1" applyAlignment="1" applyProtection="1">
      <alignment horizontal="left" wrapText="1"/>
    </xf>
    <xf numFmtId="0" fontId="19" fillId="0" borderId="6"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25" fillId="0" borderId="27"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20" fillId="0" borderId="0" xfId="0" applyFont="1" applyAlignment="1" applyProtection="1">
      <alignment vertical="center" wrapText="1"/>
    </xf>
    <xf numFmtId="0" fontId="19" fillId="0" borderId="0" xfId="0" applyFont="1" applyAlignment="1" applyProtection="1">
      <alignment vertical="center" wrapText="1"/>
    </xf>
    <xf numFmtId="0" fontId="6" fillId="0" borderId="2" xfId="0" applyFont="1" applyBorder="1" applyAlignment="1" applyProtection="1">
      <alignment horizontal="right" vertical="top" wrapText="1"/>
    </xf>
    <xf numFmtId="0" fontId="6" fillId="0" borderId="31" xfId="0" applyFont="1" applyBorder="1" applyAlignment="1" applyProtection="1">
      <alignment horizontal="right" vertical="top" wrapText="1"/>
    </xf>
    <xf numFmtId="0" fontId="15" fillId="0" borderId="0" xfId="0" applyFont="1" applyAlignment="1" applyProtection="1">
      <alignment horizontal="center" vertical="center" wrapText="1"/>
    </xf>
    <xf numFmtId="0" fontId="15" fillId="0" borderId="29" xfId="0" applyFont="1" applyBorder="1" applyAlignment="1" applyProtection="1">
      <alignment horizontal="center" vertical="center" wrapText="1"/>
    </xf>
    <xf numFmtId="0" fontId="17" fillId="0" borderId="15" xfId="0" applyFont="1" applyBorder="1" applyAlignment="1" applyProtection="1">
      <alignment horizontal="right" vertical="center" wrapText="1"/>
    </xf>
    <xf numFmtId="0" fontId="17" fillId="0" borderId="16" xfId="0" applyFont="1" applyBorder="1" applyAlignment="1" applyProtection="1">
      <alignment horizontal="right" vertical="center" wrapText="1"/>
    </xf>
    <xf numFmtId="0" fontId="18" fillId="0" borderId="0" xfId="0" applyFont="1" applyBorder="1" applyAlignment="1" applyProtection="1">
      <alignment horizontal="left" wrapText="1"/>
    </xf>
    <xf numFmtId="0" fontId="5" fillId="0" borderId="10"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164" fontId="19" fillId="0" borderId="5" xfId="1" applyNumberFormat="1" applyFont="1" applyBorder="1" applyAlignment="1" applyProtection="1">
      <alignment horizontal="center" vertical="center"/>
    </xf>
    <xf numFmtId="164" fontId="19" fillId="0" borderId="10" xfId="1" applyNumberFormat="1" applyFont="1" applyBorder="1" applyAlignment="1" applyProtection="1">
      <alignment horizontal="center" vertical="center"/>
    </xf>
    <xf numFmtId="164" fontId="19" fillId="0" borderId="3" xfId="1" applyNumberFormat="1" applyFont="1" applyBorder="1" applyAlignment="1" applyProtection="1">
      <alignment horizontal="center" vertical="center"/>
    </xf>
    <xf numFmtId="0" fontId="18" fillId="3" borderId="5" xfId="0" applyFont="1" applyFill="1" applyBorder="1" applyAlignment="1" applyProtection="1">
      <alignment horizontal="center" wrapText="1"/>
    </xf>
    <xf numFmtId="0" fontId="18" fillId="3" borderId="10" xfId="0" applyFont="1" applyFill="1" applyBorder="1" applyAlignment="1" applyProtection="1">
      <alignment horizontal="center" wrapText="1"/>
    </xf>
    <xf numFmtId="0" fontId="18" fillId="3" borderId="3" xfId="0" applyFont="1" applyFill="1" applyBorder="1" applyAlignment="1" applyProtection="1">
      <alignment horizontal="center" wrapText="1"/>
    </xf>
    <xf numFmtId="0" fontId="19" fillId="0" borderId="5"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7" fillId="0" borderId="40" xfId="0" applyFont="1" applyBorder="1" applyAlignment="1" applyProtection="1">
      <alignment horizontal="left" vertical="center" wrapText="1"/>
      <protection locked="0"/>
    </xf>
    <xf numFmtId="0" fontId="18" fillId="3" borderId="43" xfId="0" applyFont="1" applyFill="1" applyBorder="1" applyAlignment="1" applyProtection="1">
      <alignment horizontal="center" wrapText="1"/>
    </xf>
    <xf numFmtId="0" fontId="18" fillId="0" borderId="37" xfId="0" applyFont="1" applyBorder="1" applyAlignment="1" applyProtection="1">
      <alignment horizontal="left" wrapText="1"/>
    </xf>
    <xf numFmtId="0" fontId="18" fillId="0" borderId="38" xfId="0" applyFont="1" applyBorder="1" applyAlignment="1" applyProtection="1">
      <alignment horizontal="left" wrapText="1"/>
    </xf>
    <xf numFmtId="0" fontId="2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17" fillId="0" borderId="34" xfId="0" applyFont="1" applyBorder="1" applyAlignment="1" applyProtection="1">
      <alignment horizontal="right" vertical="center" wrapText="1"/>
    </xf>
    <xf numFmtId="0" fontId="2" fillId="0" borderId="34" xfId="0" applyFont="1" applyBorder="1" applyAlignment="1" applyProtection="1">
      <alignment horizontal="right" vertical="center" wrapText="1"/>
    </xf>
    <xf numFmtId="0" fontId="2" fillId="0" borderId="35" xfId="0" applyFont="1" applyBorder="1" applyAlignment="1" applyProtection="1">
      <alignment horizontal="right" vertical="center" wrapText="1"/>
    </xf>
    <xf numFmtId="0" fontId="18" fillId="3" borderId="35" xfId="0" applyFont="1" applyFill="1" applyBorder="1" applyAlignment="1" applyProtection="1">
      <alignment horizontal="center" wrapText="1"/>
    </xf>
    <xf numFmtId="0" fontId="34" fillId="0" borderId="2" xfId="0" applyFont="1" applyBorder="1" applyAlignment="1" applyProtection="1">
      <alignment horizontal="right" vertical="top" wrapText="1"/>
    </xf>
    <xf numFmtId="0" fontId="34" fillId="0" borderId="31" xfId="0" applyFont="1" applyBorder="1" applyAlignment="1" applyProtection="1">
      <alignment horizontal="right" vertical="top" wrapText="1"/>
    </xf>
    <xf numFmtId="0" fontId="5" fillId="0" borderId="0" xfId="0" applyFont="1" applyAlignment="1" applyProtection="1">
      <alignment horizontal="center" vertical="center" wrapText="1"/>
    </xf>
    <xf numFmtId="0" fontId="30" fillId="0" borderId="5"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wrapText="1"/>
    </xf>
    <xf numFmtId="0" fontId="27" fillId="0" borderId="0" xfId="0" applyFont="1" applyFill="1" applyBorder="1" applyAlignment="1" applyProtection="1">
      <alignment horizontal="left" vertical="top" wrapText="1"/>
    </xf>
    <xf numFmtId="0" fontId="27" fillId="0" borderId="0" xfId="0" applyFont="1" applyFill="1" applyBorder="1" applyAlignment="1" applyProtection="1">
      <alignment horizontal="right" vertical="top" wrapText="1"/>
    </xf>
    <xf numFmtId="0" fontId="28" fillId="0" borderId="0" xfId="0" applyFont="1" applyFill="1" applyBorder="1" applyAlignment="1" applyProtection="1">
      <alignment horizontal="left" vertical="center" wrapText="1"/>
    </xf>
  </cellXfs>
  <cellStyles count="2">
    <cellStyle name="Prozent" xfId="1" builtinId="5"/>
    <cellStyle name="Standard" xfId="0" builtinId="0"/>
  </cellStyles>
  <dxfs count="13">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7B7C7E"/>
        </patternFill>
      </fill>
    </dxf>
    <dxf>
      <fill>
        <patternFill>
          <bgColor rgb="FF0096BB"/>
        </patternFill>
      </fill>
    </dxf>
    <dxf>
      <fill>
        <patternFill>
          <bgColor rgb="FF0096BB"/>
        </patternFill>
      </fill>
    </dxf>
    <dxf>
      <fill>
        <patternFill>
          <bgColor rgb="FF0096BB"/>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FF00"/>
      <rgbColor rgb="00FF0000"/>
      <rgbColor rgb="00007F00"/>
      <rgbColor rgb="007F7F00"/>
      <rgbColor rgb="00C0C0C0"/>
      <rgbColor rgb="00E6E6E6"/>
      <rgbColor rgb="00B3B3B3"/>
      <rgbColor rgb="00999999"/>
      <rgbColor rgb="00666666"/>
      <rgbColor rgb="004D4D4D"/>
      <rgbColor rgb="00333333"/>
      <rgbColor rgb="000096BB"/>
      <rgbColor rgb="00CCCCCC"/>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262626"/>
      <rgbColor rgb="00D7D7D7"/>
      <rgbColor rgb="007B7C7E"/>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B7C7E"/>
      <color rgb="FF0096BB"/>
      <color rgb="FFA4C424"/>
      <color rgb="FF780245"/>
      <color rgb="FFB10366"/>
      <color rgb="FFDA047E"/>
      <color rgb="FF8F912B"/>
      <color rgb="FF233F99"/>
      <color rgb="FFB651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889967637540458E-2"/>
          <c:y val="0.20766488413547249"/>
          <c:w val="0.96051820706877666"/>
          <c:h val="0.72994652406417126"/>
        </c:manualLayout>
      </c:layout>
      <c:bubbleChart>
        <c:varyColors val="0"/>
        <c:ser>
          <c:idx val="1"/>
          <c:order val="0"/>
          <c:tx>
            <c:strRef>
              <c:f>BEWERTUNGEN!$M$8</c:f>
              <c:strCache>
                <c:ptCount val="1"/>
                <c:pt idx="0">
                  <c:v>Mittelwert</c:v>
                </c:pt>
              </c:strCache>
            </c:strRef>
          </c:tx>
          <c:spPr>
            <a:solidFill>
              <a:srgbClr val="0096BB">
                <a:alpha val="50000"/>
              </a:srgbClr>
            </a:solidFill>
            <a:ln w="12700">
              <a:noFill/>
              <a:prstDash val="solid"/>
            </a:ln>
            <a:effectLst>
              <a:outerShdw blurRad="50800" dist="38100" dir="2700000" algn="tl" rotWithShape="0">
                <a:srgbClr val="7B7C7E">
                  <a:alpha val="50000"/>
                </a:srgbClr>
              </a:outerShdw>
            </a:effectLst>
          </c:spPr>
          <c:invertIfNegative val="0"/>
          <c:dPt>
            <c:idx val="0"/>
            <c:invertIfNegative val="0"/>
            <c:bubble3D val="0"/>
            <c:extLst>
              <c:ext xmlns:c16="http://schemas.microsoft.com/office/drawing/2014/chart" uri="{C3380CC4-5D6E-409C-BE32-E72D297353CC}">
                <c16:uniqueId val="{00000001-21B0-40A2-8A7C-16FED08C4356}"/>
              </c:ext>
            </c:extLst>
          </c:dPt>
          <c:dPt>
            <c:idx val="1"/>
            <c:invertIfNegative val="0"/>
            <c:bubble3D val="0"/>
            <c:extLst>
              <c:ext xmlns:c16="http://schemas.microsoft.com/office/drawing/2014/chart" uri="{C3380CC4-5D6E-409C-BE32-E72D297353CC}">
                <c16:uniqueId val="{00000003-21B0-40A2-8A7C-16FED08C4356}"/>
              </c:ext>
            </c:extLst>
          </c:dPt>
          <c:dPt>
            <c:idx val="2"/>
            <c:invertIfNegative val="0"/>
            <c:bubble3D val="0"/>
            <c:extLst>
              <c:ext xmlns:c16="http://schemas.microsoft.com/office/drawing/2014/chart" uri="{C3380CC4-5D6E-409C-BE32-E72D297353CC}">
                <c16:uniqueId val="{00000005-21B0-40A2-8A7C-16FED08C4356}"/>
              </c:ext>
            </c:extLst>
          </c:dPt>
          <c:dPt>
            <c:idx val="3"/>
            <c:invertIfNegative val="0"/>
            <c:bubble3D val="0"/>
            <c:extLst>
              <c:ext xmlns:c16="http://schemas.microsoft.com/office/drawing/2014/chart" uri="{C3380CC4-5D6E-409C-BE32-E72D297353CC}">
                <c16:uniqueId val="{00000007-21B0-40A2-8A7C-16FED08C4356}"/>
              </c:ext>
            </c:extLst>
          </c:dPt>
          <c:dPt>
            <c:idx val="4"/>
            <c:invertIfNegative val="0"/>
            <c:bubble3D val="0"/>
            <c:extLst>
              <c:ext xmlns:c16="http://schemas.microsoft.com/office/drawing/2014/chart" uri="{C3380CC4-5D6E-409C-BE32-E72D297353CC}">
                <c16:uniqueId val="{00000009-21B0-40A2-8A7C-16FED08C4356}"/>
              </c:ext>
            </c:extLst>
          </c:dPt>
          <c:dPt>
            <c:idx val="5"/>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B-21B0-40A2-8A7C-16FED08C4356}"/>
              </c:ext>
            </c:extLst>
          </c:dPt>
          <c:dPt>
            <c:idx val="6"/>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D-21B0-40A2-8A7C-16FED08C4356}"/>
              </c:ext>
            </c:extLst>
          </c:dPt>
          <c:dPt>
            <c:idx val="7"/>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F-21B0-40A2-8A7C-16FED08C4356}"/>
              </c:ext>
            </c:extLst>
          </c:dPt>
          <c:dPt>
            <c:idx val="8"/>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1-21B0-40A2-8A7C-16FED08C4356}"/>
              </c:ext>
            </c:extLst>
          </c:dPt>
          <c:dPt>
            <c:idx val="9"/>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3-21B0-40A2-8A7C-16FED08C4356}"/>
              </c:ext>
            </c:extLst>
          </c:dPt>
          <c:dPt>
            <c:idx val="10"/>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5-21B0-40A2-8A7C-16FED08C4356}"/>
              </c:ext>
            </c:extLst>
          </c:dPt>
          <c:dPt>
            <c:idx val="11"/>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7-21B0-40A2-8A7C-16FED08C4356}"/>
              </c:ext>
            </c:extLst>
          </c:dPt>
          <c:dPt>
            <c:idx val="12"/>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9-21B0-40A2-8A7C-16FED08C4356}"/>
              </c:ext>
            </c:extLst>
          </c:dPt>
          <c:dPt>
            <c:idx val="13"/>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B-21B0-40A2-8A7C-16FED08C4356}"/>
              </c:ext>
            </c:extLst>
          </c:dPt>
          <c:dPt>
            <c:idx val="14"/>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D-21B0-40A2-8A7C-16FED08C4356}"/>
              </c:ext>
            </c:extLst>
          </c:dPt>
          <c:dPt>
            <c:idx val="15"/>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F-21B0-40A2-8A7C-16FED08C4356}"/>
              </c:ext>
            </c:extLst>
          </c:dPt>
          <c:dPt>
            <c:idx val="16"/>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1-21B0-40A2-8A7C-16FED08C4356}"/>
              </c:ext>
            </c:extLst>
          </c:dPt>
          <c:dPt>
            <c:idx val="17"/>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3-21B0-40A2-8A7C-16FED08C4356}"/>
              </c:ext>
            </c:extLst>
          </c:dPt>
          <c:dPt>
            <c:idx val="18"/>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5-21B0-40A2-8A7C-16FED08C4356}"/>
              </c:ext>
            </c:extLst>
          </c:dPt>
          <c:dPt>
            <c:idx val="19"/>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7-21B0-40A2-8A7C-16FED08C4356}"/>
              </c:ext>
            </c:extLst>
          </c:dPt>
          <c:dPt>
            <c:idx val="20"/>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9-21B0-40A2-8A7C-16FED08C4356}"/>
              </c:ext>
            </c:extLst>
          </c:dPt>
          <c:dPt>
            <c:idx val="21"/>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B-21B0-40A2-8A7C-16FED08C4356}"/>
              </c:ext>
            </c:extLst>
          </c:dPt>
          <c:dPt>
            <c:idx val="22"/>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D-21B0-40A2-8A7C-16FED08C4356}"/>
              </c:ext>
            </c:extLst>
          </c:dPt>
          <c:dPt>
            <c:idx val="23"/>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F-21B0-40A2-8A7C-16FED08C4356}"/>
              </c:ext>
            </c:extLst>
          </c:dPt>
          <c:dPt>
            <c:idx val="24"/>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1-21B0-40A2-8A7C-16FED08C4356}"/>
              </c:ext>
            </c:extLst>
          </c:dPt>
          <c:dPt>
            <c:idx val="25"/>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3-21B0-40A2-8A7C-16FED08C4356}"/>
              </c:ext>
            </c:extLst>
          </c:dPt>
          <c:dPt>
            <c:idx val="26"/>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5-21B0-40A2-8A7C-16FED08C4356}"/>
              </c:ext>
            </c:extLst>
          </c:dPt>
          <c:dPt>
            <c:idx val="27"/>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7-21B0-40A2-8A7C-16FED08C4356}"/>
              </c:ext>
            </c:extLst>
          </c:dPt>
          <c:dPt>
            <c:idx val="28"/>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9-21B0-40A2-8A7C-16FED08C4356}"/>
              </c:ext>
            </c:extLst>
          </c:dPt>
          <c:dPt>
            <c:idx val="29"/>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B-21B0-40A2-8A7C-16FED08C4356}"/>
              </c:ext>
            </c:extLst>
          </c:dPt>
          <c:dPt>
            <c:idx val="30"/>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D-21B0-40A2-8A7C-16FED08C4356}"/>
              </c:ext>
            </c:extLst>
          </c:dPt>
          <c:dPt>
            <c:idx val="31"/>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F-21B0-40A2-8A7C-16FED08C4356}"/>
              </c:ext>
            </c:extLst>
          </c:dPt>
          <c:dPt>
            <c:idx val="32"/>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1-21B0-40A2-8A7C-16FED08C4356}"/>
              </c:ext>
            </c:extLst>
          </c:dPt>
          <c:dPt>
            <c:idx val="33"/>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3-21B0-40A2-8A7C-16FED08C4356}"/>
              </c:ext>
            </c:extLst>
          </c:dPt>
          <c:dPt>
            <c:idx val="34"/>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5-21B0-40A2-8A7C-16FED08C4356}"/>
              </c:ext>
            </c:extLst>
          </c:dPt>
          <c:dPt>
            <c:idx val="35"/>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7-21B0-40A2-8A7C-16FED08C4356}"/>
              </c:ext>
            </c:extLst>
          </c:dPt>
          <c:dPt>
            <c:idx val="36"/>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9-21B0-40A2-8A7C-16FED08C4356}"/>
              </c:ext>
            </c:extLst>
          </c:dPt>
          <c:dPt>
            <c:idx val="37"/>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B-21B0-40A2-8A7C-16FED08C4356}"/>
              </c:ext>
            </c:extLst>
          </c:dPt>
          <c:dPt>
            <c:idx val="38"/>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D-21B0-40A2-8A7C-16FED08C4356}"/>
              </c:ext>
            </c:extLst>
          </c:dPt>
          <c:dPt>
            <c:idx val="39"/>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F-21B0-40A2-8A7C-16FED08C4356}"/>
              </c:ext>
            </c:extLst>
          </c:dPt>
          <c:dPt>
            <c:idx val="40"/>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1-21B0-40A2-8A7C-16FED08C4356}"/>
              </c:ext>
            </c:extLst>
          </c:dPt>
          <c:dPt>
            <c:idx val="41"/>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3-21B0-40A2-8A7C-16FED08C4356}"/>
              </c:ext>
            </c:extLst>
          </c:dPt>
          <c:dPt>
            <c:idx val="42"/>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5-21B0-40A2-8A7C-16FED08C4356}"/>
              </c:ext>
            </c:extLst>
          </c:dPt>
          <c:dPt>
            <c:idx val="43"/>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7-21B0-40A2-8A7C-16FED08C4356}"/>
              </c:ext>
            </c:extLst>
          </c:dPt>
          <c:dPt>
            <c:idx val="44"/>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9-21B0-40A2-8A7C-16FED08C4356}"/>
              </c:ext>
            </c:extLst>
          </c:dPt>
          <c:dPt>
            <c:idx val="45"/>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B-21B0-40A2-8A7C-16FED08C4356}"/>
              </c:ext>
            </c:extLst>
          </c:dPt>
          <c:dPt>
            <c:idx val="46"/>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D-21B0-40A2-8A7C-16FED08C4356}"/>
              </c:ext>
            </c:extLst>
          </c:dPt>
          <c:dPt>
            <c:idx val="47"/>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F-21B0-40A2-8A7C-16FED08C4356}"/>
              </c:ext>
            </c:extLst>
          </c:dPt>
          <c:dPt>
            <c:idx val="48"/>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61-21B0-40A2-8A7C-16FED08C4356}"/>
              </c:ext>
            </c:extLst>
          </c:dPt>
          <c:dPt>
            <c:idx val="49"/>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63-21B0-40A2-8A7C-16FED08C4356}"/>
              </c:ext>
            </c:extLst>
          </c:dPt>
          <c:dLbls>
            <c:spPr>
              <a:ln>
                <a:noFill/>
              </a:ln>
              <a:effectLst/>
            </c:spPr>
            <c:txPr>
              <a:bodyPr/>
              <a:lstStyle/>
              <a:p>
                <a:pPr>
                  <a:defRPr sz="700" b="0">
                    <a:solidFill>
                      <a:schemeClr val="bg1"/>
                    </a:solidFill>
                  </a:defRPr>
                </a:pPr>
                <a:endParaRPr lang="de-DE"/>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strRef>
              <c:f>BEWERTUNGEN!$A$9:$A$58</c:f>
              <c:strCache>
                <c:ptCount val="32"/>
                <c:pt idx="0">
                  <c:v>1a</c:v>
                </c:pt>
                <c:pt idx="1">
                  <c:v>1b</c:v>
                </c:pt>
                <c:pt idx="5">
                  <c:v>2a</c:v>
                </c:pt>
                <c:pt idx="6">
                  <c:v>2b</c:v>
                </c:pt>
                <c:pt idx="10">
                  <c:v>3a</c:v>
                </c:pt>
                <c:pt idx="11">
                  <c:v>3b</c:v>
                </c:pt>
                <c:pt idx="12">
                  <c:v>3c</c:v>
                </c:pt>
                <c:pt idx="13">
                  <c:v>3d</c:v>
                </c:pt>
                <c:pt idx="15">
                  <c:v>4a</c:v>
                </c:pt>
                <c:pt idx="16">
                  <c:v>4b</c:v>
                </c:pt>
                <c:pt idx="20">
                  <c:v>5a</c:v>
                </c:pt>
                <c:pt idx="21">
                  <c:v>5b</c:v>
                </c:pt>
                <c:pt idx="22">
                  <c:v>5c</c:v>
                </c:pt>
                <c:pt idx="25">
                  <c:v>6a</c:v>
                </c:pt>
                <c:pt idx="26">
                  <c:v>6b</c:v>
                </c:pt>
                <c:pt idx="30">
                  <c:v>7a</c:v>
                </c:pt>
                <c:pt idx="31">
                  <c:v>7b</c:v>
                </c:pt>
              </c:strCache>
            </c:strRef>
          </c:xVal>
          <c:yVal>
            <c:numRef>
              <c:f>BEWERTUNGEN!$M$9:$M$58</c:f>
              <c:numCache>
                <c:formatCode>0.0</c:formatCode>
                <c:ptCount val="50"/>
                <c:pt idx="0">
                  <c:v>2.8333333333333335</c:v>
                </c:pt>
                <c:pt idx="1">
                  <c:v>2.5</c:v>
                </c:pt>
                <c:pt idx="2">
                  <c:v>0</c:v>
                </c:pt>
                <c:pt idx="3">
                  <c:v>0</c:v>
                </c:pt>
                <c:pt idx="4">
                  <c:v>0</c:v>
                </c:pt>
                <c:pt idx="5">
                  <c:v>1.5</c:v>
                </c:pt>
                <c:pt idx="6">
                  <c:v>3.1666666666666665</c:v>
                </c:pt>
                <c:pt idx="7">
                  <c:v>0</c:v>
                </c:pt>
                <c:pt idx="8">
                  <c:v>0</c:v>
                </c:pt>
                <c:pt idx="9">
                  <c:v>0</c:v>
                </c:pt>
                <c:pt idx="10">
                  <c:v>3.1666666666666665</c:v>
                </c:pt>
                <c:pt idx="11">
                  <c:v>1.1666666666666667</c:v>
                </c:pt>
                <c:pt idx="12">
                  <c:v>1.5</c:v>
                </c:pt>
                <c:pt idx="13">
                  <c:v>1.8333333333333333</c:v>
                </c:pt>
                <c:pt idx="14">
                  <c:v>0</c:v>
                </c:pt>
                <c:pt idx="15">
                  <c:v>3.3333333333333335</c:v>
                </c:pt>
                <c:pt idx="16">
                  <c:v>3.1666666666666665</c:v>
                </c:pt>
                <c:pt idx="17">
                  <c:v>0</c:v>
                </c:pt>
                <c:pt idx="18">
                  <c:v>0</c:v>
                </c:pt>
                <c:pt idx="19">
                  <c:v>0</c:v>
                </c:pt>
                <c:pt idx="20">
                  <c:v>3.1666666666666665</c:v>
                </c:pt>
                <c:pt idx="21">
                  <c:v>3.1666666666666665</c:v>
                </c:pt>
                <c:pt idx="22">
                  <c:v>2</c:v>
                </c:pt>
                <c:pt idx="23">
                  <c:v>0</c:v>
                </c:pt>
                <c:pt idx="24">
                  <c:v>0</c:v>
                </c:pt>
                <c:pt idx="25">
                  <c:v>1.3333333333333333</c:v>
                </c:pt>
                <c:pt idx="26">
                  <c:v>3.1666666666666665</c:v>
                </c:pt>
                <c:pt idx="27">
                  <c:v>0</c:v>
                </c:pt>
                <c:pt idx="28">
                  <c:v>0</c:v>
                </c:pt>
                <c:pt idx="29">
                  <c:v>0</c:v>
                </c:pt>
                <c:pt idx="30">
                  <c:v>3.3333333333333335</c:v>
                </c:pt>
                <c:pt idx="31">
                  <c:v>1.3333333333333333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bubbleSize>
            <c:numRef>
              <c:f>BEWERTUNGEN!$B$9:$B$58</c:f>
              <c:numCache>
                <c:formatCode>0.0%</c:formatCode>
                <c:ptCount val="50"/>
                <c:pt idx="0">
                  <c:v>0.10144927536231885</c:v>
                </c:pt>
                <c:pt idx="1">
                  <c:v>7.2463768115942032E-2</c:v>
                </c:pt>
                <c:pt idx="2">
                  <c:v>0</c:v>
                </c:pt>
                <c:pt idx="3">
                  <c:v>0</c:v>
                </c:pt>
                <c:pt idx="4">
                  <c:v>0</c:v>
                </c:pt>
                <c:pt idx="5">
                  <c:v>8.6956521739130432E-2</c:v>
                </c:pt>
                <c:pt idx="6">
                  <c:v>4.3478260869565216E-2</c:v>
                </c:pt>
                <c:pt idx="7">
                  <c:v>0</c:v>
                </c:pt>
                <c:pt idx="8">
                  <c:v>0</c:v>
                </c:pt>
                <c:pt idx="9">
                  <c:v>0</c:v>
                </c:pt>
                <c:pt idx="10">
                  <c:v>4.3478260869565216E-2</c:v>
                </c:pt>
                <c:pt idx="11">
                  <c:v>1.4492753623188406E-2</c:v>
                </c:pt>
                <c:pt idx="12">
                  <c:v>5.7971014492753624E-2</c:v>
                </c:pt>
                <c:pt idx="13">
                  <c:v>2.8985507246376812E-2</c:v>
                </c:pt>
                <c:pt idx="14">
                  <c:v>0</c:v>
                </c:pt>
                <c:pt idx="15">
                  <c:v>7.2463768115942032E-2</c:v>
                </c:pt>
                <c:pt idx="16">
                  <c:v>0.11594202898550725</c:v>
                </c:pt>
                <c:pt idx="17">
                  <c:v>0</c:v>
                </c:pt>
                <c:pt idx="18">
                  <c:v>0</c:v>
                </c:pt>
                <c:pt idx="19">
                  <c:v>0</c:v>
                </c:pt>
                <c:pt idx="20">
                  <c:v>7.2463768115942032E-2</c:v>
                </c:pt>
                <c:pt idx="21">
                  <c:v>2.8985507246376812E-2</c:v>
                </c:pt>
                <c:pt idx="22">
                  <c:v>4.3478260869565216E-2</c:v>
                </c:pt>
                <c:pt idx="23">
                  <c:v>0</c:v>
                </c:pt>
                <c:pt idx="24">
                  <c:v>0</c:v>
                </c:pt>
                <c:pt idx="25">
                  <c:v>8.6956521739130432E-2</c:v>
                </c:pt>
                <c:pt idx="26">
                  <c:v>7.2463768115942032E-2</c:v>
                </c:pt>
                <c:pt idx="27">
                  <c:v>0</c:v>
                </c:pt>
                <c:pt idx="28">
                  <c:v>0</c:v>
                </c:pt>
                <c:pt idx="29">
                  <c:v>0</c:v>
                </c:pt>
                <c:pt idx="30">
                  <c:v>4.3478260869565216E-2</c:v>
                </c:pt>
                <c:pt idx="31">
                  <c:v>1.4492753623188406E-2</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bubbleSize>
          <c:bubble3D val="0"/>
          <c:extLst>
            <c:ext xmlns:c16="http://schemas.microsoft.com/office/drawing/2014/chart" uri="{C3380CC4-5D6E-409C-BE32-E72D297353CC}">
              <c16:uniqueId val="{00000064-21B0-40A2-8A7C-16FED08C4356}"/>
            </c:ext>
          </c:extLst>
        </c:ser>
        <c:dLbls>
          <c:showLegendKey val="0"/>
          <c:showVal val="0"/>
          <c:showCatName val="0"/>
          <c:showSerName val="0"/>
          <c:showPercent val="0"/>
          <c:showBubbleSize val="0"/>
        </c:dLbls>
        <c:bubbleScale val="65"/>
        <c:showNegBubbles val="0"/>
        <c:axId val="107970560"/>
        <c:axId val="107972096"/>
      </c:bubbleChart>
      <c:valAx>
        <c:axId val="107970560"/>
        <c:scaling>
          <c:orientation val="minMax"/>
          <c:max val="52"/>
          <c:min val="-1"/>
        </c:scaling>
        <c:delete val="0"/>
        <c:axPos val="b"/>
        <c:majorGridlines>
          <c:spPr>
            <a:ln w="3175">
              <a:noFill/>
              <a:prstDash val="solid"/>
            </a:ln>
          </c:spPr>
        </c:majorGridlines>
        <c:numFmt formatCode="General" sourceLinked="1"/>
        <c:majorTickMark val="none"/>
        <c:minorTickMark val="none"/>
        <c:tickLblPos val="none"/>
        <c:spPr>
          <a:ln w="31750">
            <a:solidFill>
              <a:srgbClr val="7B7C7E"/>
            </a:solidFill>
            <a:prstDash val="solid"/>
          </a:ln>
        </c:spPr>
        <c:txPr>
          <a:bodyPr rot="-2700000" vert="horz"/>
          <a:lstStyle/>
          <a:p>
            <a:pPr>
              <a:defRPr sz="830" b="1" i="0" u="none" strike="noStrike" baseline="0">
                <a:solidFill>
                  <a:srgbClr val="000000"/>
                </a:solidFill>
                <a:latin typeface="Arial"/>
                <a:ea typeface="Arial"/>
                <a:cs typeface="Arial"/>
              </a:defRPr>
            </a:pPr>
            <a:endParaRPr lang="de-DE"/>
          </a:p>
        </c:txPr>
        <c:crossAx val="107972096"/>
        <c:crosses val="autoZero"/>
        <c:crossBetween val="midCat"/>
      </c:valAx>
      <c:valAx>
        <c:axId val="107972096"/>
        <c:scaling>
          <c:orientation val="minMax"/>
        </c:scaling>
        <c:delete val="0"/>
        <c:axPos val="l"/>
        <c:majorGridlines>
          <c:spPr>
            <a:ln w="3175">
              <a:noFill/>
              <a:prstDash val="solid"/>
            </a:ln>
          </c:spPr>
        </c:majorGridlines>
        <c:numFmt formatCode="0.0" sourceLinked="1"/>
        <c:majorTickMark val="none"/>
        <c:minorTickMark val="none"/>
        <c:tickLblPos val="none"/>
        <c:spPr>
          <a:ln w="3175">
            <a:noFill/>
            <a:prstDash val="solid"/>
          </a:ln>
        </c:spPr>
        <c:txPr>
          <a:bodyPr rot="0" vert="horz"/>
          <a:lstStyle/>
          <a:p>
            <a:pPr>
              <a:defRPr sz="1015" b="1" i="0" u="none" strike="noStrike" baseline="0">
                <a:solidFill>
                  <a:srgbClr val="000000"/>
                </a:solidFill>
                <a:latin typeface="Arial"/>
                <a:ea typeface="Arial"/>
                <a:cs typeface="Arial"/>
              </a:defRPr>
            </a:pPr>
            <a:endParaRPr lang="de-DE"/>
          </a:p>
        </c:txPr>
        <c:crossAx val="107970560"/>
        <c:crosses val="autoZero"/>
        <c:crossBetween val="midCat"/>
      </c:valAx>
      <c:spPr>
        <a:solidFill>
          <a:srgbClr val="FFFFFF"/>
        </a:solidFill>
        <a:ln w="3175">
          <a:solidFill>
            <a:srgbClr val="7B7C7E"/>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910" b="0" i="0" u="none" strike="noStrike" baseline="0">
          <a:solidFill>
            <a:srgbClr val="000000"/>
          </a:solidFill>
          <a:latin typeface="Arial"/>
          <a:ea typeface="Arial"/>
          <a:cs typeface="Arial"/>
        </a:defRPr>
      </a:pPr>
      <a:endParaRPr lang="de-DE"/>
    </a:p>
  </c:txPr>
  <c:printSettings>
    <c:headerFooter/>
    <c:pageMargins b="0.98425196899999956" l="0.78740157499999996" r="0.78740157499999996" t="0.98425196899999956" header="0.49212598450000028" footer="0.49212598450000028"/>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889967637540472E-2"/>
          <c:y val="0.20766488413547257"/>
          <c:w val="0.96051820706877689"/>
          <c:h val="0.68716577540106949"/>
        </c:manualLayout>
      </c:layout>
      <c:barChart>
        <c:barDir val="col"/>
        <c:grouping val="stacked"/>
        <c:varyColors val="0"/>
        <c:ser>
          <c:idx val="0"/>
          <c:order val="1"/>
          <c:tx>
            <c:strRef>
              <c:f>BEWERTUNGEN!$T$8</c:f>
              <c:strCache>
                <c:ptCount val="1"/>
                <c:pt idx="0">
                  <c:v>MW minus STABW</c:v>
                </c:pt>
              </c:strCache>
            </c:strRef>
          </c:tx>
          <c:spPr>
            <a:solidFill>
              <a:schemeClr val="bg1"/>
            </a:solidFill>
            <a:ln w="19050">
              <a:noFill/>
            </a:ln>
          </c:spPr>
          <c:invertIfNegative val="0"/>
          <c:val>
            <c:numRef>
              <c:f>BEWERTUNGEN!$T$9:$T$58</c:f>
              <c:numCache>
                <c:formatCode>0.0</c:formatCode>
                <c:ptCount val="50"/>
                <c:pt idx="0">
                  <c:v>1.6642881388833211</c:v>
                </c:pt>
                <c:pt idx="1">
                  <c:v>1.9522774424948339</c:v>
                </c:pt>
                <c:pt idx="2">
                  <c:v>0</c:v>
                </c:pt>
                <c:pt idx="3">
                  <c:v>0</c:v>
                </c:pt>
                <c:pt idx="4">
                  <c:v>0</c:v>
                </c:pt>
                <c:pt idx="5">
                  <c:v>0.95227744249483393</c:v>
                </c:pt>
                <c:pt idx="6">
                  <c:v>2.1834745864164913</c:v>
                </c:pt>
                <c:pt idx="7">
                  <c:v>0</c:v>
                </c:pt>
                <c:pt idx="8">
                  <c:v>0</c:v>
                </c:pt>
                <c:pt idx="9">
                  <c:v>0</c:v>
                </c:pt>
                <c:pt idx="10">
                  <c:v>2.4138940139575853</c:v>
                </c:pt>
                <c:pt idx="11">
                  <c:v>-2.3785277833454632E-3</c:v>
                </c:pt>
                <c:pt idx="12">
                  <c:v>0.95227744249483393</c:v>
                </c:pt>
                <c:pt idx="13">
                  <c:v>0.66428813888332128</c:v>
                </c:pt>
                <c:pt idx="14">
                  <c:v>0</c:v>
                </c:pt>
                <c:pt idx="15">
                  <c:v>2.5168367524056081</c:v>
                </c:pt>
                <c:pt idx="16">
                  <c:v>2.1834745864164913</c:v>
                </c:pt>
                <c:pt idx="17">
                  <c:v>0</c:v>
                </c:pt>
                <c:pt idx="18">
                  <c:v>0</c:v>
                </c:pt>
                <c:pt idx="19">
                  <c:v>0</c:v>
                </c:pt>
                <c:pt idx="20">
                  <c:v>2.1834745864164913</c:v>
                </c:pt>
                <c:pt idx="21">
                  <c:v>2.4138940139575853</c:v>
                </c:pt>
                <c:pt idx="22">
                  <c:v>0.58578643762690485</c:v>
                </c:pt>
                <c:pt idx="23">
                  <c:v>0</c:v>
                </c:pt>
                <c:pt idx="24">
                  <c:v>0</c:v>
                </c:pt>
                <c:pt idx="25">
                  <c:v>0.51683675240560722</c:v>
                </c:pt>
                <c:pt idx="26">
                  <c:v>2.4138940139575853</c:v>
                </c:pt>
                <c:pt idx="27">
                  <c:v>0</c:v>
                </c:pt>
                <c:pt idx="28">
                  <c:v>0</c:v>
                </c:pt>
                <c:pt idx="29">
                  <c:v>0</c:v>
                </c:pt>
                <c:pt idx="30">
                  <c:v>2.5168367524056081</c:v>
                </c:pt>
                <c:pt idx="31">
                  <c:v>0.51683675240560722</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1-EEE4-4D40-B8D0-D4CFE6ADC627}"/>
            </c:ext>
          </c:extLst>
        </c:ser>
        <c:ser>
          <c:idx val="2"/>
          <c:order val="2"/>
          <c:tx>
            <c:strRef>
              <c:f>BEWERTUNGEN!$U$8</c:f>
              <c:strCache>
                <c:ptCount val="1"/>
                <c:pt idx="0">
                  <c:v>doppelte STABW</c:v>
                </c:pt>
              </c:strCache>
            </c:strRef>
          </c:tx>
          <c:spPr>
            <a:solidFill>
              <a:schemeClr val="accent5"/>
            </a:solidFill>
            <a:ln w="28575">
              <a:noFill/>
            </a:ln>
          </c:spPr>
          <c:invertIfNegative val="0"/>
          <c:dPt>
            <c:idx val="5"/>
            <c:invertIfNegative val="0"/>
            <c:bubble3D val="0"/>
            <c:spPr>
              <a:solidFill>
                <a:srgbClr val="A4C424"/>
              </a:solidFill>
              <a:ln w="28575">
                <a:noFill/>
              </a:ln>
            </c:spPr>
            <c:extLst>
              <c:ext xmlns:c16="http://schemas.microsoft.com/office/drawing/2014/chart" uri="{C3380CC4-5D6E-409C-BE32-E72D297353CC}">
                <c16:uniqueId val="{00000032-1299-4765-B70F-1241AE6AC3B0}"/>
              </c:ext>
            </c:extLst>
          </c:dPt>
          <c:dPt>
            <c:idx val="6"/>
            <c:invertIfNegative val="0"/>
            <c:bubble3D val="0"/>
            <c:spPr>
              <a:solidFill>
                <a:srgbClr val="A4C424"/>
              </a:solidFill>
              <a:ln w="28575">
                <a:noFill/>
              </a:ln>
            </c:spPr>
            <c:extLst>
              <c:ext xmlns:c16="http://schemas.microsoft.com/office/drawing/2014/chart" uri="{C3380CC4-5D6E-409C-BE32-E72D297353CC}">
                <c16:uniqueId val="{00000033-1299-4765-B70F-1241AE6AC3B0}"/>
              </c:ext>
            </c:extLst>
          </c:dPt>
          <c:dPt>
            <c:idx val="7"/>
            <c:invertIfNegative val="0"/>
            <c:bubble3D val="0"/>
            <c:spPr>
              <a:solidFill>
                <a:srgbClr val="A4C424"/>
              </a:solidFill>
              <a:ln w="28575">
                <a:noFill/>
              </a:ln>
            </c:spPr>
            <c:extLst>
              <c:ext xmlns:c16="http://schemas.microsoft.com/office/drawing/2014/chart" uri="{C3380CC4-5D6E-409C-BE32-E72D297353CC}">
                <c16:uniqueId val="{00000034-1299-4765-B70F-1241AE6AC3B0}"/>
              </c:ext>
            </c:extLst>
          </c:dPt>
          <c:dPt>
            <c:idx val="8"/>
            <c:invertIfNegative val="0"/>
            <c:bubble3D val="0"/>
            <c:spPr>
              <a:solidFill>
                <a:srgbClr val="A4C424"/>
              </a:solidFill>
              <a:ln w="28575">
                <a:noFill/>
              </a:ln>
            </c:spPr>
            <c:extLst>
              <c:ext xmlns:c16="http://schemas.microsoft.com/office/drawing/2014/chart" uri="{C3380CC4-5D6E-409C-BE32-E72D297353CC}">
                <c16:uniqueId val="{00000035-1299-4765-B70F-1241AE6AC3B0}"/>
              </c:ext>
            </c:extLst>
          </c:dPt>
          <c:dPt>
            <c:idx val="9"/>
            <c:invertIfNegative val="0"/>
            <c:bubble3D val="0"/>
            <c:spPr>
              <a:solidFill>
                <a:srgbClr val="A4C424"/>
              </a:solidFill>
              <a:ln w="28575">
                <a:noFill/>
              </a:ln>
            </c:spPr>
            <c:extLst>
              <c:ext xmlns:c16="http://schemas.microsoft.com/office/drawing/2014/chart" uri="{C3380CC4-5D6E-409C-BE32-E72D297353CC}">
                <c16:uniqueId val="{00000036-1299-4765-B70F-1241AE6AC3B0}"/>
              </c:ext>
            </c:extLst>
          </c:dPt>
          <c:dPt>
            <c:idx val="10"/>
            <c:invertIfNegative val="0"/>
            <c:bubble3D val="0"/>
            <c:spPr>
              <a:solidFill>
                <a:srgbClr val="7B7C7E"/>
              </a:solidFill>
              <a:ln w="28575">
                <a:noFill/>
              </a:ln>
            </c:spPr>
            <c:extLst>
              <c:ext xmlns:c16="http://schemas.microsoft.com/office/drawing/2014/chart" uri="{C3380CC4-5D6E-409C-BE32-E72D297353CC}">
                <c16:uniqueId val="{00000037-1299-4765-B70F-1241AE6AC3B0}"/>
              </c:ext>
            </c:extLst>
          </c:dPt>
          <c:dPt>
            <c:idx val="11"/>
            <c:invertIfNegative val="0"/>
            <c:bubble3D val="0"/>
            <c:spPr>
              <a:solidFill>
                <a:srgbClr val="7B7C7E"/>
              </a:solidFill>
              <a:ln w="28575">
                <a:noFill/>
              </a:ln>
            </c:spPr>
            <c:extLst>
              <c:ext xmlns:c16="http://schemas.microsoft.com/office/drawing/2014/chart" uri="{C3380CC4-5D6E-409C-BE32-E72D297353CC}">
                <c16:uniqueId val="{00000038-1299-4765-B70F-1241AE6AC3B0}"/>
              </c:ext>
            </c:extLst>
          </c:dPt>
          <c:dPt>
            <c:idx val="12"/>
            <c:invertIfNegative val="0"/>
            <c:bubble3D val="0"/>
            <c:spPr>
              <a:solidFill>
                <a:srgbClr val="7B7C7E"/>
              </a:solidFill>
              <a:ln w="28575">
                <a:noFill/>
              </a:ln>
            </c:spPr>
            <c:extLst>
              <c:ext xmlns:c16="http://schemas.microsoft.com/office/drawing/2014/chart" uri="{C3380CC4-5D6E-409C-BE32-E72D297353CC}">
                <c16:uniqueId val="{00000039-1299-4765-B70F-1241AE6AC3B0}"/>
              </c:ext>
            </c:extLst>
          </c:dPt>
          <c:dPt>
            <c:idx val="13"/>
            <c:invertIfNegative val="0"/>
            <c:bubble3D val="0"/>
            <c:spPr>
              <a:solidFill>
                <a:srgbClr val="7B7C7E"/>
              </a:solidFill>
              <a:ln w="28575">
                <a:noFill/>
              </a:ln>
            </c:spPr>
            <c:extLst>
              <c:ext xmlns:c16="http://schemas.microsoft.com/office/drawing/2014/chart" uri="{C3380CC4-5D6E-409C-BE32-E72D297353CC}">
                <c16:uniqueId val="{0000003A-1299-4765-B70F-1241AE6AC3B0}"/>
              </c:ext>
            </c:extLst>
          </c:dPt>
          <c:dPt>
            <c:idx val="14"/>
            <c:invertIfNegative val="0"/>
            <c:bubble3D val="0"/>
            <c:spPr>
              <a:solidFill>
                <a:srgbClr val="7B7C7E"/>
              </a:solidFill>
              <a:ln w="28575">
                <a:noFill/>
              </a:ln>
            </c:spPr>
            <c:extLst>
              <c:ext xmlns:c16="http://schemas.microsoft.com/office/drawing/2014/chart" uri="{C3380CC4-5D6E-409C-BE32-E72D297353CC}">
                <c16:uniqueId val="{0000003B-1299-4765-B70F-1241AE6AC3B0}"/>
              </c:ext>
            </c:extLst>
          </c:dPt>
          <c:dPt>
            <c:idx val="15"/>
            <c:invertIfNegative val="0"/>
            <c:bubble3D val="0"/>
            <c:spPr>
              <a:solidFill>
                <a:schemeClr val="accent2"/>
              </a:solidFill>
              <a:ln w="28575">
                <a:noFill/>
              </a:ln>
            </c:spPr>
            <c:extLst>
              <c:ext xmlns:c16="http://schemas.microsoft.com/office/drawing/2014/chart" uri="{C3380CC4-5D6E-409C-BE32-E72D297353CC}">
                <c16:uniqueId val="{0000003C-1299-4765-B70F-1241AE6AC3B0}"/>
              </c:ext>
            </c:extLst>
          </c:dPt>
          <c:dPt>
            <c:idx val="16"/>
            <c:invertIfNegative val="0"/>
            <c:bubble3D val="0"/>
            <c:spPr>
              <a:solidFill>
                <a:schemeClr val="accent2"/>
              </a:solidFill>
              <a:ln w="28575">
                <a:noFill/>
              </a:ln>
            </c:spPr>
            <c:extLst>
              <c:ext xmlns:c16="http://schemas.microsoft.com/office/drawing/2014/chart" uri="{C3380CC4-5D6E-409C-BE32-E72D297353CC}">
                <c16:uniqueId val="{0000003D-1299-4765-B70F-1241AE6AC3B0}"/>
              </c:ext>
            </c:extLst>
          </c:dPt>
          <c:dPt>
            <c:idx val="17"/>
            <c:invertIfNegative val="0"/>
            <c:bubble3D val="0"/>
            <c:spPr>
              <a:solidFill>
                <a:schemeClr val="accent2"/>
              </a:solidFill>
              <a:ln w="28575">
                <a:noFill/>
              </a:ln>
            </c:spPr>
            <c:extLst>
              <c:ext xmlns:c16="http://schemas.microsoft.com/office/drawing/2014/chart" uri="{C3380CC4-5D6E-409C-BE32-E72D297353CC}">
                <c16:uniqueId val="{0000003E-1299-4765-B70F-1241AE6AC3B0}"/>
              </c:ext>
            </c:extLst>
          </c:dPt>
          <c:dPt>
            <c:idx val="18"/>
            <c:invertIfNegative val="0"/>
            <c:bubble3D val="0"/>
            <c:spPr>
              <a:solidFill>
                <a:schemeClr val="accent2"/>
              </a:solidFill>
              <a:ln w="28575">
                <a:noFill/>
              </a:ln>
            </c:spPr>
            <c:extLst>
              <c:ext xmlns:c16="http://schemas.microsoft.com/office/drawing/2014/chart" uri="{C3380CC4-5D6E-409C-BE32-E72D297353CC}">
                <c16:uniqueId val="{0000003F-1299-4765-B70F-1241AE6AC3B0}"/>
              </c:ext>
            </c:extLst>
          </c:dPt>
          <c:dPt>
            <c:idx val="19"/>
            <c:invertIfNegative val="0"/>
            <c:bubble3D val="0"/>
            <c:spPr>
              <a:solidFill>
                <a:schemeClr val="accent2"/>
              </a:solidFill>
              <a:ln w="28575">
                <a:noFill/>
              </a:ln>
            </c:spPr>
            <c:extLst>
              <c:ext xmlns:c16="http://schemas.microsoft.com/office/drawing/2014/chart" uri="{C3380CC4-5D6E-409C-BE32-E72D297353CC}">
                <c16:uniqueId val="{00000040-1299-4765-B70F-1241AE6AC3B0}"/>
              </c:ext>
            </c:extLst>
          </c:dPt>
          <c:dPt>
            <c:idx val="20"/>
            <c:invertIfNegative val="0"/>
            <c:bubble3D val="0"/>
            <c:spPr>
              <a:solidFill>
                <a:schemeClr val="accent4"/>
              </a:solidFill>
              <a:ln w="28575">
                <a:noFill/>
              </a:ln>
            </c:spPr>
            <c:extLst>
              <c:ext xmlns:c16="http://schemas.microsoft.com/office/drawing/2014/chart" uri="{C3380CC4-5D6E-409C-BE32-E72D297353CC}">
                <c16:uniqueId val="{00000041-1299-4765-B70F-1241AE6AC3B0}"/>
              </c:ext>
            </c:extLst>
          </c:dPt>
          <c:dPt>
            <c:idx val="21"/>
            <c:invertIfNegative val="0"/>
            <c:bubble3D val="0"/>
            <c:spPr>
              <a:solidFill>
                <a:schemeClr val="accent4"/>
              </a:solidFill>
              <a:ln w="28575">
                <a:noFill/>
              </a:ln>
            </c:spPr>
            <c:extLst>
              <c:ext xmlns:c16="http://schemas.microsoft.com/office/drawing/2014/chart" uri="{C3380CC4-5D6E-409C-BE32-E72D297353CC}">
                <c16:uniqueId val="{00000042-1299-4765-B70F-1241AE6AC3B0}"/>
              </c:ext>
            </c:extLst>
          </c:dPt>
          <c:dPt>
            <c:idx val="22"/>
            <c:invertIfNegative val="0"/>
            <c:bubble3D val="0"/>
            <c:spPr>
              <a:solidFill>
                <a:schemeClr val="accent4"/>
              </a:solidFill>
              <a:ln w="28575">
                <a:noFill/>
              </a:ln>
            </c:spPr>
            <c:extLst>
              <c:ext xmlns:c16="http://schemas.microsoft.com/office/drawing/2014/chart" uri="{C3380CC4-5D6E-409C-BE32-E72D297353CC}">
                <c16:uniqueId val="{00000043-1299-4765-B70F-1241AE6AC3B0}"/>
              </c:ext>
            </c:extLst>
          </c:dPt>
          <c:dPt>
            <c:idx val="23"/>
            <c:invertIfNegative val="0"/>
            <c:bubble3D val="0"/>
            <c:spPr>
              <a:solidFill>
                <a:schemeClr val="accent4"/>
              </a:solidFill>
              <a:ln w="28575">
                <a:noFill/>
              </a:ln>
            </c:spPr>
            <c:extLst>
              <c:ext xmlns:c16="http://schemas.microsoft.com/office/drawing/2014/chart" uri="{C3380CC4-5D6E-409C-BE32-E72D297353CC}">
                <c16:uniqueId val="{00000044-1299-4765-B70F-1241AE6AC3B0}"/>
              </c:ext>
            </c:extLst>
          </c:dPt>
          <c:dPt>
            <c:idx val="24"/>
            <c:invertIfNegative val="0"/>
            <c:bubble3D val="0"/>
            <c:spPr>
              <a:solidFill>
                <a:schemeClr val="accent4"/>
              </a:solidFill>
              <a:ln w="28575">
                <a:noFill/>
              </a:ln>
            </c:spPr>
            <c:extLst>
              <c:ext xmlns:c16="http://schemas.microsoft.com/office/drawing/2014/chart" uri="{C3380CC4-5D6E-409C-BE32-E72D297353CC}">
                <c16:uniqueId val="{00000045-1299-4765-B70F-1241AE6AC3B0}"/>
              </c:ext>
            </c:extLst>
          </c:dPt>
          <c:dPt>
            <c:idx val="25"/>
            <c:invertIfNegative val="0"/>
            <c:bubble3D val="0"/>
            <c:spPr>
              <a:solidFill>
                <a:schemeClr val="accent6"/>
              </a:solidFill>
              <a:ln w="28575">
                <a:noFill/>
              </a:ln>
            </c:spPr>
            <c:extLst>
              <c:ext xmlns:c16="http://schemas.microsoft.com/office/drawing/2014/chart" uri="{C3380CC4-5D6E-409C-BE32-E72D297353CC}">
                <c16:uniqueId val="{00000046-1299-4765-B70F-1241AE6AC3B0}"/>
              </c:ext>
            </c:extLst>
          </c:dPt>
          <c:dPt>
            <c:idx val="26"/>
            <c:invertIfNegative val="0"/>
            <c:bubble3D val="0"/>
            <c:spPr>
              <a:solidFill>
                <a:schemeClr val="accent6"/>
              </a:solidFill>
              <a:ln w="28575">
                <a:noFill/>
              </a:ln>
            </c:spPr>
            <c:extLst>
              <c:ext xmlns:c16="http://schemas.microsoft.com/office/drawing/2014/chart" uri="{C3380CC4-5D6E-409C-BE32-E72D297353CC}">
                <c16:uniqueId val="{00000047-1299-4765-B70F-1241AE6AC3B0}"/>
              </c:ext>
            </c:extLst>
          </c:dPt>
          <c:dPt>
            <c:idx val="27"/>
            <c:invertIfNegative val="0"/>
            <c:bubble3D val="0"/>
            <c:spPr>
              <a:solidFill>
                <a:schemeClr val="accent6"/>
              </a:solidFill>
              <a:ln w="28575">
                <a:noFill/>
              </a:ln>
            </c:spPr>
            <c:extLst>
              <c:ext xmlns:c16="http://schemas.microsoft.com/office/drawing/2014/chart" uri="{C3380CC4-5D6E-409C-BE32-E72D297353CC}">
                <c16:uniqueId val="{00000048-1299-4765-B70F-1241AE6AC3B0}"/>
              </c:ext>
            </c:extLst>
          </c:dPt>
          <c:dPt>
            <c:idx val="28"/>
            <c:invertIfNegative val="0"/>
            <c:bubble3D val="0"/>
            <c:spPr>
              <a:solidFill>
                <a:schemeClr val="accent6"/>
              </a:solidFill>
              <a:ln w="28575">
                <a:noFill/>
              </a:ln>
            </c:spPr>
            <c:extLst>
              <c:ext xmlns:c16="http://schemas.microsoft.com/office/drawing/2014/chart" uri="{C3380CC4-5D6E-409C-BE32-E72D297353CC}">
                <c16:uniqueId val="{00000049-1299-4765-B70F-1241AE6AC3B0}"/>
              </c:ext>
            </c:extLst>
          </c:dPt>
          <c:dPt>
            <c:idx val="29"/>
            <c:invertIfNegative val="0"/>
            <c:bubble3D val="0"/>
            <c:spPr>
              <a:solidFill>
                <a:schemeClr val="accent6"/>
              </a:solidFill>
              <a:ln w="28575">
                <a:noFill/>
              </a:ln>
            </c:spPr>
            <c:extLst>
              <c:ext xmlns:c16="http://schemas.microsoft.com/office/drawing/2014/chart" uri="{C3380CC4-5D6E-409C-BE32-E72D297353CC}">
                <c16:uniqueId val="{0000004A-1299-4765-B70F-1241AE6AC3B0}"/>
              </c:ext>
            </c:extLst>
          </c:dPt>
          <c:dPt>
            <c:idx val="30"/>
            <c:invertIfNegative val="0"/>
            <c:bubble3D val="0"/>
            <c:spPr>
              <a:solidFill>
                <a:srgbClr val="0096BB"/>
              </a:solidFill>
              <a:ln w="28575">
                <a:noFill/>
              </a:ln>
            </c:spPr>
            <c:extLst>
              <c:ext xmlns:c16="http://schemas.microsoft.com/office/drawing/2014/chart" uri="{C3380CC4-5D6E-409C-BE32-E72D297353CC}">
                <c16:uniqueId val="{0000004B-1299-4765-B70F-1241AE6AC3B0}"/>
              </c:ext>
            </c:extLst>
          </c:dPt>
          <c:dPt>
            <c:idx val="31"/>
            <c:invertIfNegative val="0"/>
            <c:bubble3D val="0"/>
            <c:spPr>
              <a:solidFill>
                <a:srgbClr val="0096BB"/>
              </a:solidFill>
              <a:ln w="28575">
                <a:noFill/>
              </a:ln>
            </c:spPr>
            <c:extLst>
              <c:ext xmlns:c16="http://schemas.microsoft.com/office/drawing/2014/chart" uri="{C3380CC4-5D6E-409C-BE32-E72D297353CC}">
                <c16:uniqueId val="{0000004C-1299-4765-B70F-1241AE6AC3B0}"/>
              </c:ext>
            </c:extLst>
          </c:dPt>
          <c:dPt>
            <c:idx val="32"/>
            <c:invertIfNegative val="0"/>
            <c:bubble3D val="0"/>
            <c:spPr>
              <a:solidFill>
                <a:srgbClr val="0096BB"/>
              </a:solidFill>
              <a:ln w="28575">
                <a:noFill/>
              </a:ln>
            </c:spPr>
            <c:extLst>
              <c:ext xmlns:c16="http://schemas.microsoft.com/office/drawing/2014/chart" uri="{C3380CC4-5D6E-409C-BE32-E72D297353CC}">
                <c16:uniqueId val="{0000004D-1299-4765-B70F-1241AE6AC3B0}"/>
              </c:ext>
            </c:extLst>
          </c:dPt>
          <c:dPt>
            <c:idx val="33"/>
            <c:invertIfNegative val="0"/>
            <c:bubble3D val="0"/>
            <c:spPr>
              <a:solidFill>
                <a:srgbClr val="0096BB"/>
              </a:solidFill>
              <a:ln w="28575">
                <a:noFill/>
              </a:ln>
            </c:spPr>
            <c:extLst>
              <c:ext xmlns:c16="http://schemas.microsoft.com/office/drawing/2014/chart" uri="{C3380CC4-5D6E-409C-BE32-E72D297353CC}">
                <c16:uniqueId val="{0000004E-1299-4765-B70F-1241AE6AC3B0}"/>
              </c:ext>
            </c:extLst>
          </c:dPt>
          <c:dPt>
            <c:idx val="34"/>
            <c:invertIfNegative val="0"/>
            <c:bubble3D val="0"/>
            <c:spPr>
              <a:solidFill>
                <a:srgbClr val="0096BB"/>
              </a:solidFill>
              <a:ln w="28575">
                <a:noFill/>
              </a:ln>
            </c:spPr>
            <c:extLst>
              <c:ext xmlns:c16="http://schemas.microsoft.com/office/drawing/2014/chart" uri="{C3380CC4-5D6E-409C-BE32-E72D297353CC}">
                <c16:uniqueId val="{0000004F-1299-4765-B70F-1241AE6AC3B0}"/>
              </c:ext>
            </c:extLst>
          </c:dPt>
          <c:dPt>
            <c:idx val="35"/>
            <c:invertIfNegative val="0"/>
            <c:bubble3D val="0"/>
            <c:spPr>
              <a:solidFill>
                <a:schemeClr val="accent2">
                  <a:lumMod val="50000"/>
                </a:schemeClr>
              </a:solidFill>
              <a:ln w="28575">
                <a:noFill/>
              </a:ln>
            </c:spPr>
            <c:extLst>
              <c:ext xmlns:c16="http://schemas.microsoft.com/office/drawing/2014/chart" uri="{C3380CC4-5D6E-409C-BE32-E72D297353CC}">
                <c16:uniqueId val="{00000050-1299-4765-B70F-1241AE6AC3B0}"/>
              </c:ext>
            </c:extLst>
          </c:dPt>
          <c:dPt>
            <c:idx val="36"/>
            <c:invertIfNegative val="0"/>
            <c:bubble3D val="0"/>
            <c:spPr>
              <a:solidFill>
                <a:schemeClr val="accent2">
                  <a:lumMod val="50000"/>
                </a:schemeClr>
              </a:solidFill>
              <a:ln w="28575">
                <a:noFill/>
              </a:ln>
            </c:spPr>
            <c:extLst>
              <c:ext xmlns:c16="http://schemas.microsoft.com/office/drawing/2014/chart" uri="{C3380CC4-5D6E-409C-BE32-E72D297353CC}">
                <c16:uniqueId val="{00000051-1299-4765-B70F-1241AE6AC3B0}"/>
              </c:ext>
            </c:extLst>
          </c:dPt>
          <c:dPt>
            <c:idx val="37"/>
            <c:invertIfNegative val="0"/>
            <c:bubble3D val="0"/>
            <c:spPr>
              <a:solidFill>
                <a:schemeClr val="accent2">
                  <a:lumMod val="50000"/>
                </a:schemeClr>
              </a:solidFill>
              <a:ln w="28575">
                <a:noFill/>
              </a:ln>
            </c:spPr>
            <c:extLst>
              <c:ext xmlns:c16="http://schemas.microsoft.com/office/drawing/2014/chart" uri="{C3380CC4-5D6E-409C-BE32-E72D297353CC}">
                <c16:uniqueId val="{00000052-1299-4765-B70F-1241AE6AC3B0}"/>
              </c:ext>
            </c:extLst>
          </c:dPt>
          <c:dPt>
            <c:idx val="38"/>
            <c:invertIfNegative val="0"/>
            <c:bubble3D val="0"/>
            <c:spPr>
              <a:solidFill>
                <a:schemeClr val="accent2">
                  <a:lumMod val="50000"/>
                </a:schemeClr>
              </a:solidFill>
              <a:ln w="28575">
                <a:noFill/>
              </a:ln>
            </c:spPr>
            <c:extLst>
              <c:ext xmlns:c16="http://schemas.microsoft.com/office/drawing/2014/chart" uri="{C3380CC4-5D6E-409C-BE32-E72D297353CC}">
                <c16:uniqueId val="{00000053-1299-4765-B70F-1241AE6AC3B0}"/>
              </c:ext>
            </c:extLst>
          </c:dPt>
          <c:dPt>
            <c:idx val="39"/>
            <c:invertIfNegative val="0"/>
            <c:bubble3D val="0"/>
            <c:spPr>
              <a:solidFill>
                <a:schemeClr val="accent2">
                  <a:lumMod val="50000"/>
                </a:schemeClr>
              </a:solidFill>
              <a:ln w="28575">
                <a:noFill/>
              </a:ln>
            </c:spPr>
            <c:extLst>
              <c:ext xmlns:c16="http://schemas.microsoft.com/office/drawing/2014/chart" uri="{C3380CC4-5D6E-409C-BE32-E72D297353CC}">
                <c16:uniqueId val="{00000054-1299-4765-B70F-1241AE6AC3B0}"/>
              </c:ext>
            </c:extLst>
          </c:dPt>
          <c:dPt>
            <c:idx val="40"/>
            <c:invertIfNegative val="0"/>
            <c:bubble3D val="0"/>
            <c:spPr>
              <a:solidFill>
                <a:schemeClr val="accent3">
                  <a:lumMod val="75000"/>
                </a:schemeClr>
              </a:solidFill>
              <a:ln w="28575">
                <a:noFill/>
              </a:ln>
            </c:spPr>
            <c:extLst>
              <c:ext xmlns:c16="http://schemas.microsoft.com/office/drawing/2014/chart" uri="{C3380CC4-5D6E-409C-BE32-E72D297353CC}">
                <c16:uniqueId val="{00000055-1299-4765-B70F-1241AE6AC3B0}"/>
              </c:ext>
            </c:extLst>
          </c:dPt>
          <c:dPt>
            <c:idx val="41"/>
            <c:invertIfNegative val="0"/>
            <c:bubble3D val="0"/>
            <c:spPr>
              <a:solidFill>
                <a:schemeClr val="accent3">
                  <a:lumMod val="75000"/>
                </a:schemeClr>
              </a:solidFill>
              <a:ln w="28575">
                <a:noFill/>
              </a:ln>
            </c:spPr>
            <c:extLst>
              <c:ext xmlns:c16="http://schemas.microsoft.com/office/drawing/2014/chart" uri="{C3380CC4-5D6E-409C-BE32-E72D297353CC}">
                <c16:uniqueId val="{00000056-1299-4765-B70F-1241AE6AC3B0}"/>
              </c:ext>
            </c:extLst>
          </c:dPt>
          <c:dPt>
            <c:idx val="42"/>
            <c:invertIfNegative val="0"/>
            <c:bubble3D val="0"/>
            <c:spPr>
              <a:solidFill>
                <a:schemeClr val="accent3">
                  <a:lumMod val="75000"/>
                </a:schemeClr>
              </a:solidFill>
              <a:ln w="28575">
                <a:noFill/>
              </a:ln>
            </c:spPr>
            <c:extLst>
              <c:ext xmlns:c16="http://schemas.microsoft.com/office/drawing/2014/chart" uri="{C3380CC4-5D6E-409C-BE32-E72D297353CC}">
                <c16:uniqueId val="{00000057-1299-4765-B70F-1241AE6AC3B0}"/>
              </c:ext>
            </c:extLst>
          </c:dPt>
          <c:dPt>
            <c:idx val="43"/>
            <c:invertIfNegative val="0"/>
            <c:bubble3D val="0"/>
            <c:spPr>
              <a:solidFill>
                <a:schemeClr val="accent3">
                  <a:lumMod val="75000"/>
                </a:schemeClr>
              </a:solidFill>
              <a:ln w="28575">
                <a:noFill/>
              </a:ln>
            </c:spPr>
            <c:extLst>
              <c:ext xmlns:c16="http://schemas.microsoft.com/office/drawing/2014/chart" uri="{C3380CC4-5D6E-409C-BE32-E72D297353CC}">
                <c16:uniqueId val="{00000058-1299-4765-B70F-1241AE6AC3B0}"/>
              </c:ext>
            </c:extLst>
          </c:dPt>
          <c:dPt>
            <c:idx val="44"/>
            <c:invertIfNegative val="0"/>
            <c:bubble3D val="0"/>
            <c:spPr>
              <a:solidFill>
                <a:schemeClr val="accent3">
                  <a:lumMod val="75000"/>
                </a:schemeClr>
              </a:solidFill>
              <a:ln w="28575">
                <a:noFill/>
              </a:ln>
            </c:spPr>
            <c:extLst>
              <c:ext xmlns:c16="http://schemas.microsoft.com/office/drawing/2014/chart" uri="{C3380CC4-5D6E-409C-BE32-E72D297353CC}">
                <c16:uniqueId val="{00000059-1299-4765-B70F-1241AE6AC3B0}"/>
              </c:ext>
            </c:extLst>
          </c:dPt>
          <c:dPt>
            <c:idx val="45"/>
            <c:invertIfNegative val="0"/>
            <c:bubble3D val="0"/>
            <c:spPr>
              <a:solidFill>
                <a:srgbClr val="FFC000"/>
              </a:solidFill>
              <a:ln w="28575">
                <a:noFill/>
              </a:ln>
            </c:spPr>
            <c:extLst>
              <c:ext xmlns:c16="http://schemas.microsoft.com/office/drawing/2014/chart" uri="{C3380CC4-5D6E-409C-BE32-E72D297353CC}">
                <c16:uniqueId val="{0000005A-1299-4765-B70F-1241AE6AC3B0}"/>
              </c:ext>
            </c:extLst>
          </c:dPt>
          <c:dPt>
            <c:idx val="46"/>
            <c:invertIfNegative val="0"/>
            <c:bubble3D val="0"/>
            <c:spPr>
              <a:solidFill>
                <a:srgbClr val="FFC000"/>
              </a:solidFill>
              <a:ln w="28575">
                <a:noFill/>
              </a:ln>
            </c:spPr>
            <c:extLst>
              <c:ext xmlns:c16="http://schemas.microsoft.com/office/drawing/2014/chart" uri="{C3380CC4-5D6E-409C-BE32-E72D297353CC}">
                <c16:uniqueId val="{0000005B-1299-4765-B70F-1241AE6AC3B0}"/>
              </c:ext>
            </c:extLst>
          </c:dPt>
          <c:dPt>
            <c:idx val="47"/>
            <c:invertIfNegative val="0"/>
            <c:bubble3D val="0"/>
            <c:spPr>
              <a:solidFill>
                <a:srgbClr val="FFC000"/>
              </a:solidFill>
              <a:ln w="28575">
                <a:noFill/>
              </a:ln>
            </c:spPr>
            <c:extLst>
              <c:ext xmlns:c16="http://schemas.microsoft.com/office/drawing/2014/chart" uri="{C3380CC4-5D6E-409C-BE32-E72D297353CC}">
                <c16:uniqueId val="{0000005C-1299-4765-B70F-1241AE6AC3B0}"/>
              </c:ext>
            </c:extLst>
          </c:dPt>
          <c:dPt>
            <c:idx val="48"/>
            <c:invertIfNegative val="0"/>
            <c:bubble3D val="0"/>
            <c:spPr>
              <a:solidFill>
                <a:srgbClr val="FFC000"/>
              </a:solidFill>
              <a:ln w="28575">
                <a:noFill/>
              </a:ln>
            </c:spPr>
            <c:extLst>
              <c:ext xmlns:c16="http://schemas.microsoft.com/office/drawing/2014/chart" uri="{C3380CC4-5D6E-409C-BE32-E72D297353CC}">
                <c16:uniqueId val="{0000005D-1299-4765-B70F-1241AE6AC3B0}"/>
              </c:ext>
            </c:extLst>
          </c:dPt>
          <c:dPt>
            <c:idx val="49"/>
            <c:invertIfNegative val="0"/>
            <c:bubble3D val="0"/>
            <c:spPr>
              <a:solidFill>
                <a:srgbClr val="FFC000"/>
              </a:solidFill>
              <a:ln w="28575">
                <a:noFill/>
              </a:ln>
            </c:spPr>
            <c:extLst>
              <c:ext xmlns:c16="http://schemas.microsoft.com/office/drawing/2014/chart" uri="{C3380CC4-5D6E-409C-BE32-E72D297353CC}">
                <c16:uniqueId val="{0000005E-1299-4765-B70F-1241AE6AC3B0}"/>
              </c:ext>
            </c:extLst>
          </c:dPt>
          <c:val>
            <c:numRef>
              <c:f>BEWERTUNGEN!$U$9:$U$58</c:f>
              <c:numCache>
                <c:formatCode>0.0</c:formatCode>
                <c:ptCount val="50"/>
                <c:pt idx="0">
                  <c:v>2.3380903889000249</c:v>
                </c:pt>
                <c:pt idx="1">
                  <c:v>1.0954451150103321</c:v>
                </c:pt>
                <c:pt idx="2">
                  <c:v>0</c:v>
                </c:pt>
                <c:pt idx="3">
                  <c:v>0</c:v>
                </c:pt>
                <c:pt idx="4">
                  <c:v>0</c:v>
                </c:pt>
                <c:pt idx="5">
                  <c:v>1.0954451150103321</c:v>
                </c:pt>
                <c:pt idx="6">
                  <c:v>1.9663841605003505</c:v>
                </c:pt>
                <c:pt idx="7">
                  <c:v>0</c:v>
                </c:pt>
                <c:pt idx="8">
                  <c:v>0</c:v>
                </c:pt>
                <c:pt idx="9">
                  <c:v>0</c:v>
                </c:pt>
                <c:pt idx="10">
                  <c:v>1.5055453054181624</c:v>
                </c:pt>
                <c:pt idx="11">
                  <c:v>2.3380903889000244</c:v>
                </c:pt>
                <c:pt idx="12">
                  <c:v>1.0954451150103321</c:v>
                </c:pt>
                <c:pt idx="13">
                  <c:v>2.338090388900024</c:v>
                </c:pt>
                <c:pt idx="14">
                  <c:v>0</c:v>
                </c:pt>
                <c:pt idx="15">
                  <c:v>1.632993161855451</c:v>
                </c:pt>
                <c:pt idx="16">
                  <c:v>1.9663841605003505</c:v>
                </c:pt>
                <c:pt idx="17">
                  <c:v>0</c:v>
                </c:pt>
                <c:pt idx="18">
                  <c:v>0</c:v>
                </c:pt>
                <c:pt idx="19">
                  <c:v>0</c:v>
                </c:pt>
                <c:pt idx="20">
                  <c:v>1.9663841605003505</c:v>
                </c:pt>
                <c:pt idx="21">
                  <c:v>1.5055453054181624</c:v>
                </c:pt>
                <c:pt idx="22">
                  <c:v>2.8284271247461903</c:v>
                </c:pt>
                <c:pt idx="23">
                  <c:v>0</c:v>
                </c:pt>
                <c:pt idx="24">
                  <c:v>0</c:v>
                </c:pt>
                <c:pt idx="25">
                  <c:v>1.6329931618554521</c:v>
                </c:pt>
                <c:pt idx="26">
                  <c:v>1.5055453054181624</c:v>
                </c:pt>
                <c:pt idx="27">
                  <c:v>0</c:v>
                </c:pt>
                <c:pt idx="28">
                  <c:v>0</c:v>
                </c:pt>
                <c:pt idx="29">
                  <c:v>0</c:v>
                </c:pt>
                <c:pt idx="30">
                  <c:v>1.632993161855451</c:v>
                </c:pt>
                <c:pt idx="31">
                  <c:v>1.6329931618554521</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0-EEE4-4D40-B8D0-D4CFE6ADC627}"/>
            </c:ext>
          </c:extLst>
        </c:ser>
        <c:dLbls>
          <c:showLegendKey val="0"/>
          <c:showVal val="0"/>
          <c:showCatName val="0"/>
          <c:showSerName val="0"/>
          <c:showPercent val="0"/>
          <c:showBubbleSize val="0"/>
        </c:dLbls>
        <c:gapWidth val="100"/>
        <c:overlap val="100"/>
        <c:axId val="109206144"/>
        <c:axId val="109207936"/>
      </c:barChart>
      <c:lineChart>
        <c:grouping val="standard"/>
        <c:varyColors val="0"/>
        <c:ser>
          <c:idx val="1"/>
          <c:order val="0"/>
          <c:tx>
            <c:strRef>
              <c:f>BEWERTUNGEN!$M$8</c:f>
              <c:strCache>
                <c:ptCount val="1"/>
                <c:pt idx="0">
                  <c:v>Mittelwert</c:v>
                </c:pt>
              </c:strCache>
            </c:strRef>
          </c:tx>
          <c:spPr>
            <a:ln>
              <a:noFill/>
            </a:ln>
          </c:spPr>
          <c:marker>
            <c:symbol val="circle"/>
            <c:size val="16"/>
            <c:spPr>
              <a:solidFill>
                <a:schemeClr val="bg1"/>
              </a:solidFill>
              <a:ln w="31750">
                <a:solidFill>
                  <a:srgbClr val="7B7C7E"/>
                </a:solidFill>
              </a:ln>
            </c:spPr>
          </c:marker>
          <c:dPt>
            <c:idx val="0"/>
            <c:bubble3D val="0"/>
            <c:extLst>
              <c:ext xmlns:c16="http://schemas.microsoft.com/office/drawing/2014/chart" uri="{C3380CC4-5D6E-409C-BE32-E72D297353CC}">
                <c16:uniqueId val="{00000002-EEE4-4D40-B8D0-D4CFE6ADC627}"/>
              </c:ext>
            </c:extLst>
          </c:dPt>
          <c:dPt>
            <c:idx val="1"/>
            <c:bubble3D val="0"/>
            <c:extLst>
              <c:ext xmlns:c16="http://schemas.microsoft.com/office/drawing/2014/chart" uri="{C3380CC4-5D6E-409C-BE32-E72D297353CC}">
                <c16:uniqueId val="{00000003-EEE4-4D40-B8D0-D4CFE6ADC627}"/>
              </c:ext>
            </c:extLst>
          </c:dPt>
          <c:dPt>
            <c:idx val="2"/>
            <c:bubble3D val="0"/>
            <c:extLst>
              <c:ext xmlns:c16="http://schemas.microsoft.com/office/drawing/2014/chart" uri="{C3380CC4-5D6E-409C-BE32-E72D297353CC}">
                <c16:uniqueId val="{00000004-EEE4-4D40-B8D0-D4CFE6ADC627}"/>
              </c:ext>
            </c:extLst>
          </c:dPt>
          <c:dPt>
            <c:idx val="3"/>
            <c:bubble3D val="0"/>
            <c:extLst>
              <c:ext xmlns:c16="http://schemas.microsoft.com/office/drawing/2014/chart" uri="{C3380CC4-5D6E-409C-BE32-E72D297353CC}">
                <c16:uniqueId val="{00000005-EEE4-4D40-B8D0-D4CFE6ADC627}"/>
              </c:ext>
            </c:extLst>
          </c:dPt>
          <c:dPt>
            <c:idx val="4"/>
            <c:bubble3D val="0"/>
            <c:extLst>
              <c:ext xmlns:c16="http://schemas.microsoft.com/office/drawing/2014/chart" uri="{C3380CC4-5D6E-409C-BE32-E72D297353CC}">
                <c16:uniqueId val="{00000006-EEE4-4D40-B8D0-D4CFE6ADC627}"/>
              </c:ext>
            </c:extLst>
          </c:dPt>
          <c:dPt>
            <c:idx val="5"/>
            <c:bubble3D val="0"/>
            <c:extLst>
              <c:ext xmlns:c16="http://schemas.microsoft.com/office/drawing/2014/chart" uri="{C3380CC4-5D6E-409C-BE32-E72D297353CC}">
                <c16:uniqueId val="{00000007-EEE4-4D40-B8D0-D4CFE6ADC627}"/>
              </c:ext>
            </c:extLst>
          </c:dPt>
          <c:dPt>
            <c:idx val="6"/>
            <c:bubble3D val="0"/>
            <c:extLst>
              <c:ext xmlns:c16="http://schemas.microsoft.com/office/drawing/2014/chart" uri="{C3380CC4-5D6E-409C-BE32-E72D297353CC}">
                <c16:uniqueId val="{00000008-EEE4-4D40-B8D0-D4CFE6ADC627}"/>
              </c:ext>
            </c:extLst>
          </c:dPt>
          <c:dPt>
            <c:idx val="7"/>
            <c:bubble3D val="0"/>
            <c:extLst>
              <c:ext xmlns:c16="http://schemas.microsoft.com/office/drawing/2014/chart" uri="{C3380CC4-5D6E-409C-BE32-E72D297353CC}">
                <c16:uniqueId val="{00000009-EEE4-4D40-B8D0-D4CFE6ADC627}"/>
              </c:ext>
            </c:extLst>
          </c:dPt>
          <c:dPt>
            <c:idx val="8"/>
            <c:bubble3D val="0"/>
            <c:extLst>
              <c:ext xmlns:c16="http://schemas.microsoft.com/office/drawing/2014/chart" uri="{C3380CC4-5D6E-409C-BE32-E72D297353CC}">
                <c16:uniqueId val="{0000000A-EEE4-4D40-B8D0-D4CFE6ADC627}"/>
              </c:ext>
            </c:extLst>
          </c:dPt>
          <c:dPt>
            <c:idx val="9"/>
            <c:bubble3D val="0"/>
            <c:extLst>
              <c:ext xmlns:c16="http://schemas.microsoft.com/office/drawing/2014/chart" uri="{C3380CC4-5D6E-409C-BE32-E72D297353CC}">
                <c16:uniqueId val="{0000000B-EEE4-4D40-B8D0-D4CFE6ADC627}"/>
              </c:ext>
            </c:extLst>
          </c:dPt>
          <c:dPt>
            <c:idx val="10"/>
            <c:bubble3D val="0"/>
            <c:extLst>
              <c:ext xmlns:c16="http://schemas.microsoft.com/office/drawing/2014/chart" uri="{C3380CC4-5D6E-409C-BE32-E72D297353CC}">
                <c16:uniqueId val="{0000000C-EEE4-4D40-B8D0-D4CFE6ADC627}"/>
              </c:ext>
            </c:extLst>
          </c:dPt>
          <c:dPt>
            <c:idx val="11"/>
            <c:bubble3D val="0"/>
            <c:extLst>
              <c:ext xmlns:c16="http://schemas.microsoft.com/office/drawing/2014/chart" uri="{C3380CC4-5D6E-409C-BE32-E72D297353CC}">
                <c16:uniqueId val="{0000000D-EEE4-4D40-B8D0-D4CFE6ADC627}"/>
              </c:ext>
            </c:extLst>
          </c:dPt>
          <c:dPt>
            <c:idx val="12"/>
            <c:bubble3D val="0"/>
            <c:extLst>
              <c:ext xmlns:c16="http://schemas.microsoft.com/office/drawing/2014/chart" uri="{C3380CC4-5D6E-409C-BE32-E72D297353CC}">
                <c16:uniqueId val="{0000000E-EEE4-4D40-B8D0-D4CFE6ADC627}"/>
              </c:ext>
            </c:extLst>
          </c:dPt>
          <c:dPt>
            <c:idx val="13"/>
            <c:bubble3D val="0"/>
            <c:extLst>
              <c:ext xmlns:c16="http://schemas.microsoft.com/office/drawing/2014/chart" uri="{C3380CC4-5D6E-409C-BE32-E72D297353CC}">
                <c16:uniqueId val="{0000000F-EEE4-4D40-B8D0-D4CFE6ADC627}"/>
              </c:ext>
            </c:extLst>
          </c:dPt>
          <c:dPt>
            <c:idx val="14"/>
            <c:bubble3D val="0"/>
            <c:extLst>
              <c:ext xmlns:c16="http://schemas.microsoft.com/office/drawing/2014/chart" uri="{C3380CC4-5D6E-409C-BE32-E72D297353CC}">
                <c16:uniqueId val="{00000010-EEE4-4D40-B8D0-D4CFE6ADC627}"/>
              </c:ext>
            </c:extLst>
          </c:dPt>
          <c:dPt>
            <c:idx val="15"/>
            <c:bubble3D val="0"/>
            <c:extLst>
              <c:ext xmlns:c16="http://schemas.microsoft.com/office/drawing/2014/chart" uri="{C3380CC4-5D6E-409C-BE32-E72D297353CC}">
                <c16:uniqueId val="{00000011-EEE4-4D40-B8D0-D4CFE6ADC627}"/>
              </c:ext>
            </c:extLst>
          </c:dPt>
          <c:dPt>
            <c:idx val="16"/>
            <c:bubble3D val="0"/>
            <c:extLst>
              <c:ext xmlns:c16="http://schemas.microsoft.com/office/drawing/2014/chart" uri="{C3380CC4-5D6E-409C-BE32-E72D297353CC}">
                <c16:uniqueId val="{00000012-EEE4-4D40-B8D0-D4CFE6ADC627}"/>
              </c:ext>
            </c:extLst>
          </c:dPt>
          <c:dPt>
            <c:idx val="17"/>
            <c:bubble3D val="0"/>
            <c:extLst>
              <c:ext xmlns:c16="http://schemas.microsoft.com/office/drawing/2014/chart" uri="{C3380CC4-5D6E-409C-BE32-E72D297353CC}">
                <c16:uniqueId val="{00000013-EEE4-4D40-B8D0-D4CFE6ADC627}"/>
              </c:ext>
            </c:extLst>
          </c:dPt>
          <c:dPt>
            <c:idx val="18"/>
            <c:bubble3D val="0"/>
            <c:extLst>
              <c:ext xmlns:c16="http://schemas.microsoft.com/office/drawing/2014/chart" uri="{C3380CC4-5D6E-409C-BE32-E72D297353CC}">
                <c16:uniqueId val="{00000014-EEE4-4D40-B8D0-D4CFE6ADC627}"/>
              </c:ext>
            </c:extLst>
          </c:dPt>
          <c:dPt>
            <c:idx val="19"/>
            <c:bubble3D val="0"/>
            <c:extLst>
              <c:ext xmlns:c16="http://schemas.microsoft.com/office/drawing/2014/chart" uri="{C3380CC4-5D6E-409C-BE32-E72D297353CC}">
                <c16:uniqueId val="{00000015-EEE4-4D40-B8D0-D4CFE6ADC627}"/>
              </c:ext>
            </c:extLst>
          </c:dPt>
          <c:dPt>
            <c:idx val="20"/>
            <c:bubble3D val="0"/>
            <c:extLst>
              <c:ext xmlns:c16="http://schemas.microsoft.com/office/drawing/2014/chart" uri="{C3380CC4-5D6E-409C-BE32-E72D297353CC}">
                <c16:uniqueId val="{00000016-EEE4-4D40-B8D0-D4CFE6ADC627}"/>
              </c:ext>
            </c:extLst>
          </c:dPt>
          <c:dPt>
            <c:idx val="21"/>
            <c:bubble3D val="0"/>
            <c:extLst>
              <c:ext xmlns:c16="http://schemas.microsoft.com/office/drawing/2014/chart" uri="{C3380CC4-5D6E-409C-BE32-E72D297353CC}">
                <c16:uniqueId val="{00000017-EEE4-4D40-B8D0-D4CFE6ADC627}"/>
              </c:ext>
            </c:extLst>
          </c:dPt>
          <c:dPt>
            <c:idx val="22"/>
            <c:bubble3D val="0"/>
            <c:extLst>
              <c:ext xmlns:c16="http://schemas.microsoft.com/office/drawing/2014/chart" uri="{C3380CC4-5D6E-409C-BE32-E72D297353CC}">
                <c16:uniqueId val="{00000018-EEE4-4D40-B8D0-D4CFE6ADC627}"/>
              </c:ext>
            </c:extLst>
          </c:dPt>
          <c:dPt>
            <c:idx val="23"/>
            <c:bubble3D val="0"/>
            <c:extLst>
              <c:ext xmlns:c16="http://schemas.microsoft.com/office/drawing/2014/chart" uri="{C3380CC4-5D6E-409C-BE32-E72D297353CC}">
                <c16:uniqueId val="{00000019-EEE4-4D40-B8D0-D4CFE6ADC627}"/>
              </c:ext>
            </c:extLst>
          </c:dPt>
          <c:dPt>
            <c:idx val="24"/>
            <c:bubble3D val="0"/>
            <c:extLst>
              <c:ext xmlns:c16="http://schemas.microsoft.com/office/drawing/2014/chart" uri="{C3380CC4-5D6E-409C-BE32-E72D297353CC}">
                <c16:uniqueId val="{0000001A-EEE4-4D40-B8D0-D4CFE6ADC627}"/>
              </c:ext>
            </c:extLst>
          </c:dPt>
          <c:dPt>
            <c:idx val="25"/>
            <c:bubble3D val="0"/>
            <c:extLst>
              <c:ext xmlns:c16="http://schemas.microsoft.com/office/drawing/2014/chart" uri="{C3380CC4-5D6E-409C-BE32-E72D297353CC}">
                <c16:uniqueId val="{0000001B-EEE4-4D40-B8D0-D4CFE6ADC627}"/>
              </c:ext>
            </c:extLst>
          </c:dPt>
          <c:dPt>
            <c:idx val="26"/>
            <c:bubble3D val="0"/>
            <c:extLst>
              <c:ext xmlns:c16="http://schemas.microsoft.com/office/drawing/2014/chart" uri="{C3380CC4-5D6E-409C-BE32-E72D297353CC}">
                <c16:uniqueId val="{0000001C-EEE4-4D40-B8D0-D4CFE6ADC627}"/>
              </c:ext>
            </c:extLst>
          </c:dPt>
          <c:dPt>
            <c:idx val="27"/>
            <c:bubble3D val="0"/>
            <c:extLst>
              <c:ext xmlns:c16="http://schemas.microsoft.com/office/drawing/2014/chart" uri="{C3380CC4-5D6E-409C-BE32-E72D297353CC}">
                <c16:uniqueId val="{0000001D-EEE4-4D40-B8D0-D4CFE6ADC627}"/>
              </c:ext>
            </c:extLst>
          </c:dPt>
          <c:dPt>
            <c:idx val="28"/>
            <c:bubble3D val="0"/>
            <c:extLst>
              <c:ext xmlns:c16="http://schemas.microsoft.com/office/drawing/2014/chart" uri="{C3380CC4-5D6E-409C-BE32-E72D297353CC}">
                <c16:uniqueId val="{0000001E-EEE4-4D40-B8D0-D4CFE6ADC627}"/>
              </c:ext>
            </c:extLst>
          </c:dPt>
          <c:dPt>
            <c:idx val="29"/>
            <c:bubble3D val="0"/>
            <c:extLst>
              <c:ext xmlns:c16="http://schemas.microsoft.com/office/drawing/2014/chart" uri="{C3380CC4-5D6E-409C-BE32-E72D297353CC}">
                <c16:uniqueId val="{0000001F-EEE4-4D40-B8D0-D4CFE6ADC627}"/>
              </c:ext>
            </c:extLst>
          </c:dPt>
          <c:dPt>
            <c:idx val="30"/>
            <c:bubble3D val="0"/>
            <c:extLst>
              <c:ext xmlns:c16="http://schemas.microsoft.com/office/drawing/2014/chart" uri="{C3380CC4-5D6E-409C-BE32-E72D297353CC}">
                <c16:uniqueId val="{00000020-EEE4-4D40-B8D0-D4CFE6ADC627}"/>
              </c:ext>
            </c:extLst>
          </c:dPt>
          <c:dPt>
            <c:idx val="31"/>
            <c:bubble3D val="0"/>
            <c:extLst>
              <c:ext xmlns:c16="http://schemas.microsoft.com/office/drawing/2014/chart" uri="{C3380CC4-5D6E-409C-BE32-E72D297353CC}">
                <c16:uniqueId val="{00000021-EEE4-4D40-B8D0-D4CFE6ADC627}"/>
              </c:ext>
            </c:extLst>
          </c:dPt>
          <c:dPt>
            <c:idx val="32"/>
            <c:bubble3D val="0"/>
            <c:extLst>
              <c:ext xmlns:c16="http://schemas.microsoft.com/office/drawing/2014/chart" uri="{C3380CC4-5D6E-409C-BE32-E72D297353CC}">
                <c16:uniqueId val="{00000022-EEE4-4D40-B8D0-D4CFE6ADC627}"/>
              </c:ext>
            </c:extLst>
          </c:dPt>
          <c:dPt>
            <c:idx val="33"/>
            <c:bubble3D val="0"/>
            <c:extLst>
              <c:ext xmlns:c16="http://schemas.microsoft.com/office/drawing/2014/chart" uri="{C3380CC4-5D6E-409C-BE32-E72D297353CC}">
                <c16:uniqueId val="{00000023-EEE4-4D40-B8D0-D4CFE6ADC627}"/>
              </c:ext>
            </c:extLst>
          </c:dPt>
          <c:dPt>
            <c:idx val="34"/>
            <c:bubble3D val="0"/>
            <c:extLst>
              <c:ext xmlns:c16="http://schemas.microsoft.com/office/drawing/2014/chart" uri="{C3380CC4-5D6E-409C-BE32-E72D297353CC}">
                <c16:uniqueId val="{00000024-EEE4-4D40-B8D0-D4CFE6ADC627}"/>
              </c:ext>
            </c:extLst>
          </c:dPt>
          <c:dPt>
            <c:idx val="35"/>
            <c:bubble3D val="0"/>
            <c:extLst>
              <c:ext xmlns:c16="http://schemas.microsoft.com/office/drawing/2014/chart" uri="{C3380CC4-5D6E-409C-BE32-E72D297353CC}">
                <c16:uniqueId val="{00000025-EEE4-4D40-B8D0-D4CFE6ADC627}"/>
              </c:ext>
            </c:extLst>
          </c:dPt>
          <c:dPt>
            <c:idx val="36"/>
            <c:bubble3D val="0"/>
            <c:extLst>
              <c:ext xmlns:c16="http://schemas.microsoft.com/office/drawing/2014/chart" uri="{C3380CC4-5D6E-409C-BE32-E72D297353CC}">
                <c16:uniqueId val="{00000026-EEE4-4D40-B8D0-D4CFE6ADC627}"/>
              </c:ext>
            </c:extLst>
          </c:dPt>
          <c:dPt>
            <c:idx val="37"/>
            <c:bubble3D val="0"/>
            <c:extLst>
              <c:ext xmlns:c16="http://schemas.microsoft.com/office/drawing/2014/chart" uri="{C3380CC4-5D6E-409C-BE32-E72D297353CC}">
                <c16:uniqueId val="{00000027-EEE4-4D40-B8D0-D4CFE6ADC627}"/>
              </c:ext>
            </c:extLst>
          </c:dPt>
          <c:dPt>
            <c:idx val="38"/>
            <c:bubble3D val="0"/>
            <c:extLst>
              <c:ext xmlns:c16="http://schemas.microsoft.com/office/drawing/2014/chart" uri="{C3380CC4-5D6E-409C-BE32-E72D297353CC}">
                <c16:uniqueId val="{00000028-EEE4-4D40-B8D0-D4CFE6ADC627}"/>
              </c:ext>
            </c:extLst>
          </c:dPt>
          <c:dPt>
            <c:idx val="39"/>
            <c:bubble3D val="0"/>
            <c:extLst>
              <c:ext xmlns:c16="http://schemas.microsoft.com/office/drawing/2014/chart" uri="{C3380CC4-5D6E-409C-BE32-E72D297353CC}">
                <c16:uniqueId val="{00000029-EEE4-4D40-B8D0-D4CFE6ADC627}"/>
              </c:ext>
            </c:extLst>
          </c:dPt>
          <c:dPt>
            <c:idx val="40"/>
            <c:bubble3D val="0"/>
            <c:extLst>
              <c:ext xmlns:c16="http://schemas.microsoft.com/office/drawing/2014/chart" uri="{C3380CC4-5D6E-409C-BE32-E72D297353CC}">
                <c16:uniqueId val="{0000002A-EEE4-4D40-B8D0-D4CFE6ADC627}"/>
              </c:ext>
            </c:extLst>
          </c:dPt>
          <c:dPt>
            <c:idx val="41"/>
            <c:bubble3D val="0"/>
            <c:extLst>
              <c:ext xmlns:c16="http://schemas.microsoft.com/office/drawing/2014/chart" uri="{C3380CC4-5D6E-409C-BE32-E72D297353CC}">
                <c16:uniqueId val="{0000002B-EEE4-4D40-B8D0-D4CFE6ADC627}"/>
              </c:ext>
            </c:extLst>
          </c:dPt>
          <c:dPt>
            <c:idx val="42"/>
            <c:bubble3D val="0"/>
            <c:extLst>
              <c:ext xmlns:c16="http://schemas.microsoft.com/office/drawing/2014/chart" uri="{C3380CC4-5D6E-409C-BE32-E72D297353CC}">
                <c16:uniqueId val="{0000002C-EEE4-4D40-B8D0-D4CFE6ADC627}"/>
              </c:ext>
            </c:extLst>
          </c:dPt>
          <c:dPt>
            <c:idx val="43"/>
            <c:bubble3D val="0"/>
            <c:extLst>
              <c:ext xmlns:c16="http://schemas.microsoft.com/office/drawing/2014/chart" uri="{C3380CC4-5D6E-409C-BE32-E72D297353CC}">
                <c16:uniqueId val="{0000002D-EEE4-4D40-B8D0-D4CFE6ADC627}"/>
              </c:ext>
            </c:extLst>
          </c:dPt>
          <c:dPt>
            <c:idx val="44"/>
            <c:bubble3D val="0"/>
            <c:extLst>
              <c:ext xmlns:c16="http://schemas.microsoft.com/office/drawing/2014/chart" uri="{C3380CC4-5D6E-409C-BE32-E72D297353CC}">
                <c16:uniqueId val="{0000002E-EEE4-4D40-B8D0-D4CFE6ADC627}"/>
              </c:ext>
            </c:extLst>
          </c:dPt>
          <c:dPt>
            <c:idx val="45"/>
            <c:bubble3D val="0"/>
            <c:extLst>
              <c:ext xmlns:c16="http://schemas.microsoft.com/office/drawing/2014/chart" uri="{C3380CC4-5D6E-409C-BE32-E72D297353CC}">
                <c16:uniqueId val="{0000002F-EEE4-4D40-B8D0-D4CFE6ADC627}"/>
              </c:ext>
            </c:extLst>
          </c:dPt>
          <c:dPt>
            <c:idx val="46"/>
            <c:bubble3D val="0"/>
            <c:extLst>
              <c:ext xmlns:c16="http://schemas.microsoft.com/office/drawing/2014/chart" uri="{C3380CC4-5D6E-409C-BE32-E72D297353CC}">
                <c16:uniqueId val="{00000030-EEE4-4D40-B8D0-D4CFE6ADC627}"/>
              </c:ext>
            </c:extLst>
          </c:dPt>
          <c:dPt>
            <c:idx val="47"/>
            <c:bubble3D val="0"/>
            <c:extLst>
              <c:ext xmlns:c16="http://schemas.microsoft.com/office/drawing/2014/chart" uri="{C3380CC4-5D6E-409C-BE32-E72D297353CC}">
                <c16:uniqueId val="{00000031-EEE4-4D40-B8D0-D4CFE6ADC627}"/>
              </c:ext>
            </c:extLst>
          </c:dPt>
          <c:dPt>
            <c:idx val="48"/>
            <c:bubble3D val="0"/>
            <c:extLst>
              <c:ext xmlns:c16="http://schemas.microsoft.com/office/drawing/2014/chart" uri="{C3380CC4-5D6E-409C-BE32-E72D297353CC}">
                <c16:uniqueId val="{00000032-EEE4-4D40-B8D0-D4CFE6ADC627}"/>
              </c:ext>
            </c:extLst>
          </c:dPt>
          <c:dPt>
            <c:idx val="49"/>
            <c:bubble3D val="0"/>
            <c:extLst>
              <c:ext xmlns:c16="http://schemas.microsoft.com/office/drawing/2014/chart" uri="{C3380CC4-5D6E-409C-BE32-E72D297353CC}">
                <c16:uniqueId val="{00000033-EEE4-4D40-B8D0-D4CFE6ADC627}"/>
              </c:ext>
            </c:extLst>
          </c:dPt>
          <c:dLbls>
            <c:spPr>
              <a:noFill/>
              <a:ln>
                <a:noFill/>
              </a:ln>
              <a:effectLst/>
            </c:spPr>
            <c:txPr>
              <a:bodyPr wrap="square" lIns="38100" tIns="19050" rIns="38100" bIns="19050" anchor="ctr">
                <a:spAutoFit/>
              </a:bodyPr>
              <a:lstStyle/>
              <a:p>
                <a:pPr>
                  <a:defRPr sz="700" b="0">
                    <a:solidFill>
                      <a:srgbClr val="7B7C7E"/>
                    </a:solidFill>
                  </a:defRPr>
                </a:pPr>
                <a:endParaRPr lang="de-DE"/>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BEWERTUNGEN!$A$9:$A$58</c:f>
              <c:strCache>
                <c:ptCount val="32"/>
                <c:pt idx="0">
                  <c:v>1a</c:v>
                </c:pt>
                <c:pt idx="1">
                  <c:v>1b</c:v>
                </c:pt>
                <c:pt idx="5">
                  <c:v>2a</c:v>
                </c:pt>
                <c:pt idx="6">
                  <c:v>2b</c:v>
                </c:pt>
                <c:pt idx="10">
                  <c:v>3a</c:v>
                </c:pt>
                <c:pt idx="11">
                  <c:v>3b</c:v>
                </c:pt>
                <c:pt idx="12">
                  <c:v>3c</c:v>
                </c:pt>
                <c:pt idx="13">
                  <c:v>3d</c:v>
                </c:pt>
                <c:pt idx="15">
                  <c:v>4a</c:v>
                </c:pt>
                <c:pt idx="16">
                  <c:v>4b</c:v>
                </c:pt>
                <c:pt idx="20">
                  <c:v>5a</c:v>
                </c:pt>
                <c:pt idx="21">
                  <c:v>5b</c:v>
                </c:pt>
                <c:pt idx="22">
                  <c:v>5c</c:v>
                </c:pt>
                <c:pt idx="25">
                  <c:v>6a</c:v>
                </c:pt>
                <c:pt idx="26">
                  <c:v>6b</c:v>
                </c:pt>
                <c:pt idx="30">
                  <c:v>7a</c:v>
                </c:pt>
                <c:pt idx="31">
                  <c:v>7b</c:v>
                </c:pt>
              </c:strCache>
            </c:strRef>
          </c:cat>
          <c:val>
            <c:numRef>
              <c:f>BEWERTUNGEN!$M$9:$M$58</c:f>
              <c:numCache>
                <c:formatCode>0.0</c:formatCode>
                <c:ptCount val="50"/>
                <c:pt idx="0">
                  <c:v>2.8333333333333335</c:v>
                </c:pt>
                <c:pt idx="1">
                  <c:v>2.5</c:v>
                </c:pt>
                <c:pt idx="2">
                  <c:v>0</c:v>
                </c:pt>
                <c:pt idx="3">
                  <c:v>0</c:v>
                </c:pt>
                <c:pt idx="4">
                  <c:v>0</c:v>
                </c:pt>
                <c:pt idx="5">
                  <c:v>1.5</c:v>
                </c:pt>
                <c:pt idx="6">
                  <c:v>3.1666666666666665</c:v>
                </c:pt>
                <c:pt idx="7">
                  <c:v>0</c:v>
                </c:pt>
                <c:pt idx="8">
                  <c:v>0</c:v>
                </c:pt>
                <c:pt idx="9">
                  <c:v>0</c:v>
                </c:pt>
                <c:pt idx="10">
                  <c:v>3.1666666666666665</c:v>
                </c:pt>
                <c:pt idx="11">
                  <c:v>1.1666666666666667</c:v>
                </c:pt>
                <c:pt idx="12">
                  <c:v>1.5</c:v>
                </c:pt>
                <c:pt idx="13">
                  <c:v>1.8333333333333333</c:v>
                </c:pt>
                <c:pt idx="14">
                  <c:v>0</c:v>
                </c:pt>
                <c:pt idx="15">
                  <c:v>3.3333333333333335</c:v>
                </c:pt>
                <c:pt idx="16">
                  <c:v>3.1666666666666665</c:v>
                </c:pt>
                <c:pt idx="17">
                  <c:v>0</c:v>
                </c:pt>
                <c:pt idx="18">
                  <c:v>0</c:v>
                </c:pt>
                <c:pt idx="19">
                  <c:v>0</c:v>
                </c:pt>
                <c:pt idx="20">
                  <c:v>3.1666666666666665</c:v>
                </c:pt>
                <c:pt idx="21">
                  <c:v>3.1666666666666665</c:v>
                </c:pt>
                <c:pt idx="22">
                  <c:v>2</c:v>
                </c:pt>
                <c:pt idx="23">
                  <c:v>0</c:v>
                </c:pt>
                <c:pt idx="24">
                  <c:v>0</c:v>
                </c:pt>
                <c:pt idx="25">
                  <c:v>1.3333333333333333</c:v>
                </c:pt>
                <c:pt idx="26">
                  <c:v>3.1666666666666665</c:v>
                </c:pt>
                <c:pt idx="27">
                  <c:v>0</c:v>
                </c:pt>
                <c:pt idx="28">
                  <c:v>0</c:v>
                </c:pt>
                <c:pt idx="29">
                  <c:v>0</c:v>
                </c:pt>
                <c:pt idx="30">
                  <c:v>3.3333333333333335</c:v>
                </c:pt>
                <c:pt idx="31">
                  <c:v>1.3333333333333333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34-EEE4-4D40-B8D0-D4CFE6ADC627}"/>
            </c:ext>
          </c:extLst>
        </c:ser>
        <c:dLbls>
          <c:showLegendKey val="0"/>
          <c:showVal val="0"/>
          <c:showCatName val="0"/>
          <c:showSerName val="0"/>
          <c:showPercent val="0"/>
          <c:showBubbleSize val="0"/>
        </c:dLbls>
        <c:marker val="1"/>
        <c:smooth val="0"/>
        <c:axId val="109206144"/>
        <c:axId val="109207936"/>
      </c:lineChart>
      <c:catAx>
        <c:axId val="109206144"/>
        <c:scaling>
          <c:orientation val="minMax"/>
        </c:scaling>
        <c:delete val="0"/>
        <c:axPos val="b"/>
        <c:majorGridlines>
          <c:spPr>
            <a:ln w="3175">
              <a:solidFill>
                <a:schemeClr val="bg1"/>
              </a:solidFill>
              <a:prstDash val="solid"/>
            </a:ln>
          </c:spPr>
        </c:majorGridlines>
        <c:numFmt formatCode="General" sourceLinked="1"/>
        <c:majorTickMark val="none"/>
        <c:minorTickMark val="none"/>
        <c:tickLblPos val="none"/>
        <c:spPr>
          <a:ln w="31750">
            <a:solidFill>
              <a:srgbClr val="7B7C7E"/>
            </a:solidFill>
            <a:prstDash val="solid"/>
          </a:ln>
        </c:spPr>
        <c:txPr>
          <a:bodyPr rot="0" vert="horz"/>
          <a:lstStyle/>
          <a:p>
            <a:pPr>
              <a:defRPr sz="700" b="1" i="0" u="none" strike="noStrike" baseline="0">
                <a:solidFill>
                  <a:srgbClr val="000000"/>
                </a:solidFill>
                <a:latin typeface="Arial"/>
                <a:ea typeface="Arial"/>
                <a:cs typeface="Arial"/>
              </a:defRPr>
            </a:pPr>
            <a:endParaRPr lang="de-DE"/>
          </a:p>
        </c:txPr>
        <c:crossAx val="109207936"/>
        <c:crosses val="autoZero"/>
        <c:auto val="1"/>
        <c:lblAlgn val="ctr"/>
        <c:lblOffset val="100"/>
        <c:tickLblSkip val="1"/>
        <c:tickMarkSkip val="5"/>
        <c:noMultiLvlLbl val="0"/>
      </c:catAx>
      <c:valAx>
        <c:axId val="109207936"/>
        <c:scaling>
          <c:orientation val="minMax"/>
        </c:scaling>
        <c:delete val="0"/>
        <c:axPos val="l"/>
        <c:majorGridlines>
          <c:spPr>
            <a:ln w="3175">
              <a:solidFill>
                <a:schemeClr val="bg1"/>
              </a:solidFill>
              <a:prstDash val="solid"/>
            </a:ln>
          </c:spPr>
        </c:majorGridlines>
        <c:numFmt formatCode="0" sourceLinked="0"/>
        <c:majorTickMark val="none"/>
        <c:minorTickMark val="none"/>
        <c:tickLblPos val="none"/>
        <c:spPr>
          <a:ln w="3175">
            <a:noFill/>
            <a:prstDash val="solid"/>
          </a:ln>
        </c:spPr>
        <c:txPr>
          <a:bodyPr rot="0" vert="horz"/>
          <a:lstStyle/>
          <a:p>
            <a:pPr>
              <a:defRPr sz="700" b="1" i="0" u="none" strike="noStrike" baseline="0">
                <a:solidFill>
                  <a:srgbClr val="000000"/>
                </a:solidFill>
                <a:latin typeface="Arial"/>
                <a:ea typeface="Arial"/>
                <a:cs typeface="Arial"/>
              </a:defRPr>
            </a:pPr>
            <a:endParaRPr lang="de-DE"/>
          </a:p>
        </c:txPr>
        <c:crossAx val="109206144"/>
        <c:crosses val="autoZero"/>
        <c:crossBetween val="between"/>
      </c:valAx>
      <c:spPr>
        <a:solidFill>
          <a:srgbClr val="FFFFFF"/>
        </a:solidFill>
        <a:ln w="3175">
          <a:solidFill>
            <a:srgbClr val="7B7C7E"/>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910" b="0" i="0" u="none" strike="noStrike" baseline="0">
          <a:solidFill>
            <a:srgbClr val="000000"/>
          </a:solidFill>
          <a:latin typeface="Arial"/>
          <a:ea typeface="Arial"/>
          <a:cs typeface="Arial"/>
        </a:defRPr>
      </a:pPr>
      <a:endParaRPr lang="de-DE"/>
    </a:p>
  </c:txPr>
  <c:printSettings>
    <c:headerFooter/>
    <c:pageMargins b="0.98425196899999956" l="0.78740157499999996" r="0.78740157499999996" t="0.98425196899999956" header="0.49212598450000039" footer="0.49212598450000039"/>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12773025</xdr:colOff>
      <xdr:row>59</xdr:row>
      <xdr:rowOff>6257925</xdr:rowOff>
    </xdr:from>
    <xdr:to>
      <xdr:col>2</xdr:col>
      <xdr:colOff>0</xdr:colOff>
      <xdr:row>60</xdr:row>
      <xdr:rowOff>0</xdr:rowOff>
    </xdr:to>
    <xdr:pic>
      <xdr:nvPicPr>
        <xdr:cNvPr id="1028" name="Picture 7" descr="Y:\Vorlagen\Logos_Unterschriften\andere\BMVIT\BMVIT.jpg"/>
        <xdr:cNvPicPr>
          <a:picLocks noRot="1" noChangeAspect="1" noChangeArrowheads="1" noChangeShapeType="1"/>
        </xdr:cNvPicPr>
      </xdr:nvPicPr>
      <xdr:blipFill>
        <a:blip xmlns:r="http://schemas.openxmlformats.org/officeDocument/2006/relationships" r:embed="rId1"/>
        <a:srcRect/>
        <a:stretch>
          <a:fillRect/>
        </a:stretch>
      </xdr:blipFill>
      <xdr:spPr bwMode="auto">
        <a:xfrm>
          <a:off x="5762625" y="23841075"/>
          <a:ext cx="0" cy="0"/>
        </a:xfrm>
        <a:prstGeom prst="rect">
          <a:avLst/>
        </a:prstGeom>
        <a:no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7</xdr:row>
      <xdr:rowOff>171450</xdr:rowOff>
    </xdr:from>
    <xdr:to>
      <xdr:col>5</xdr:col>
      <xdr:colOff>4991100</xdr:colOff>
      <xdr:row>15</xdr:row>
      <xdr:rowOff>152400</xdr:rowOff>
    </xdr:to>
    <xdr:graphicFrame macro="">
      <xdr:nvGraphicFramePr>
        <xdr:cNvPr id="2" name="Diagramm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15</xdr:row>
      <xdr:rowOff>190500</xdr:rowOff>
    </xdr:from>
    <xdr:to>
      <xdr:col>5</xdr:col>
      <xdr:colOff>4991100</xdr:colOff>
      <xdr:row>22</xdr:row>
      <xdr:rowOff>276225</xdr:rowOff>
    </xdr:to>
    <xdr:graphicFrame macro="">
      <xdr:nvGraphicFramePr>
        <xdr:cNvPr id="3" name="Diagramm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293518</xdr:colOff>
      <xdr:row>9</xdr:row>
      <xdr:rowOff>281732</xdr:rowOff>
    </xdr:from>
    <xdr:to>
      <xdr:col>0</xdr:col>
      <xdr:colOff>293518</xdr:colOff>
      <xdr:row>13</xdr:row>
      <xdr:rowOff>131786</xdr:rowOff>
    </xdr:to>
    <xdr:grpSp>
      <xdr:nvGrpSpPr>
        <xdr:cNvPr id="11" name="Gruppieren 10"/>
        <xdr:cNvGrpSpPr/>
      </xdr:nvGrpSpPr>
      <xdr:grpSpPr>
        <a:xfrm>
          <a:off x="293518" y="2253407"/>
          <a:ext cx="0" cy="1221654"/>
          <a:chOff x="4976959" y="1687359"/>
          <a:chExt cx="0" cy="1220341"/>
        </a:xfrm>
      </xdr:grpSpPr>
      <xdr:cxnSp macro="">
        <xdr:nvCxnSpPr>
          <xdr:cNvPr id="5" name="Gerade Verbindung mit Pfeil 4"/>
          <xdr:cNvCxnSpPr/>
        </xdr:nvCxnSpPr>
        <xdr:spPr bwMode="auto">
          <a:xfrm flipV="1">
            <a:off x="4976959" y="1859949"/>
            <a:ext cx="0" cy="1047751"/>
          </a:xfrm>
          <a:prstGeom prst="straightConnector1">
            <a:avLst/>
          </a:prstGeom>
          <a:solidFill>
            <a:srgbClr val="FFFFFF"/>
          </a:solidFill>
          <a:ln w="3175" cap="flat" cmpd="sng" algn="ctr">
            <a:solidFill>
              <a:srgbClr val="7B7C7E"/>
            </a:solidFill>
            <a:prstDash val="solid"/>
            <a:round/>
            <a:headEnd type="none" w="med" len="med"/>
            <a:tailEnd type="triangle"/>
          </a:ln>
          <a:effectLst/>
        </xdr:spPr>
      </xdr:cxnSp>
      <xdr:cxnSp macro="">
        <xdr:nvCxnSpPr>
          <xdr:cNvPr id="6" name="Gerade Verbindung mit Pfeil 5"/>
          <xdr:cNvCxnSpPr/>
        </xdr:nvCxnSpPr>
        <xdr:spPr bwMode="auto">
          <a:xfrm flipV="1">
            <a:off x="4976959" y="1687359"/>
            <a:ext cx="0" cy="942975"/>
          </a:xfrm>
          <a:prstGeom prst="straightConnector1">
            <a:avLst/>
          </a:prstGeom>
          <a:solidFill>
            <a:srgbClr val="FFFFFF"/>
          </a:solidFill>
          <a:ln w="3175" cap="flat" cmpd="sng" algn="ctr">
            <a:solidFill>
              <a:srgbClr val="7B7C7E"/>
            </a:solidFill>
            <a:prstDash val="solid"/>
            <a:round/>
            <a:headEnd type="none" w="med" len="med"/>
            <a:tailEnd type="triangle"/>
          </a:ln>
          <a:effectLst/>
        </xdr:spPr>
      </xdr:cxnSp>
    </xdr:grpSp>
    <xdr:clientData/>
  </xdr:twoCellAnchor>
  <xdr:twoCellAnchor>
    <xdr:from>
      <xdr:col>0</xdr:col>
      <xdr:colOff>49944</xdr:colOff>
      <xdr:row>10</xdr:row>
      <xdr:rowOff>161718</xdr:rowOff>
    </xdr:from>
    <xdr:to>
      <xdr:col>0</xdr:col>
      <xdr:colOff>346713</xdr:colOff>
      <xdr:row>13</xdr:row>
      <xdr:rowOff>232664</xdr:rowOff>
    </xdr:to>
    <xdr:sp macro="" textlink="">
      <xdr:nvSpPr>
        <xdr:cNvPr id="8" name="Textfeld 1"/>
        <xdr:cNvSpPr txBox="1"/>
      </xdr:nvSpPr>
      <xdr:spPr>
        <a:xfrm rot="16200000">
          <a:off x="-349524" y="2853755"/>
          <a:ext cx="1095705" cy="296769"/>
        </a:xfrm>
        <a:prstGeom prst="rect">
          <a:avLst/>
        </a:prstGeom>
        <a:noFill/>
      </xdr:spPr>
      <xdr:txBody>
        <a:bodyPr wrap="square" lIns="0" tIns="0"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00" b="0" i="0" u="none" strike="noStrike" baseline="0">
              <a:solidFill>
                <a:srgbClr val="7B7C7E"/>
              </a:solidFill>
              <a:effectLst/>
              <a:latin typeface="Arial"/>
              <a:cs typeface="Arial"/>
            </a:rPr>
            <a:t>Positive Bewertung</a:t>
          </a:r>
          <a:endParaRPr lang="de-AT" sz="200" b="0" baseline="0">
            <a:solidFill>
              <a:srgbClr val="7B7C7E"/>
            </a:solidFill>
            <a:effectLst/>
            <a:latin typeface="Arial" pitchFamily="34" charset="0"/>
            <a:cs typeface="Arial" pitchFamily="34" charset="0"/>
          </a:endParaRPr>
        </a:p>
      </xdr:txBody>
    </xdr:sp>
    <xdr:clientData/>
  </xdr:twoCellAnchor>
  <xdr:twoCellAnchor>
    <xdr:from>
      <xdr:col>0</xdr:col>
      <xdr:colOff>314325</xdr:colOff>
      <xdr:row>22</xdr:row>
      <xdr:rowOff>0</xdr:rowOff>
    </xdr:from>
    <xdr:to>
      <xdr:col>5</xdr:col>
      <xdr:colOff>2120900</xdr:colOff>
      <xdr:row>22</xdr:row>
      <xdr:rowOff>296770</xdr:rowOff>
    </xdr:to>
    <xdr:sp macro="" textlink="">
      <xdr:nvSpPr>
        <xdr:cNvPr id="12" name="Textfeld 1"/>
        <xdr:cNvSpPr txBox="1"/>
      </xdr:nvSpPr>
      <xdr:spPr>
        <a:xfrm>
          <a:off x="314325" y="6429375"/>
          <a:ext cx="5711825" cy="296770"/>
        </a:xfrm>
        <a:prstGeom prst="rect">
          <a:avLst/>
        </a:prstGeom>
      </xdr:spPr>
      <xdr:txBody>
        <a:bodyPr wrap="square" lIns="0" tIns="0"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b="1" i="0" u="none" strike="noStrike">
              <a:solidFill>
                <a:srgbClr val="7B7C7E"/>
              </a:solidFill>
              <a:latin typeface="Arial"/>
              <a:cs typeface="Arial"/>
            </a:rPr>
            <a:t>Mittelwerte der Jury-Bewertung inkl.</a:t>
          </a:r>
          <a:r>
            <a:rPr lang="en-US" sz="900" b="1" i="0" u="none" strike="noStrike" baseline="0">
              <a:solidFill>
                <a:srgbClr val="7B7C7E"/>
              </a:solidFill>
              <a:latin typeface="Arial"/>
              <a:cs typeface="Arial"/>
            </a:rPr>
            <a:t> Standardabweichung</a:t>
          </a:r>
          <a:endParaRPr lang="de-AT" sz="200" b="1">
            <a:solidFill>
              <a:srgbClr val="7B7C7E"/>
            </a:solidFill>
            <a:latin typeface="Arial" pitchFamily="34" charset="0"/>
            <a:cs typeface="Arial"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0.03076</cdr:x>
      <cdr:y>0.1033</cdr:y>
    </cdr:from>
    <cdr:to>
      <cdr:x>0.15503</cdr:x>
      <cdr:y>0.21827</cdr:y>
    </cdr:to>
    <cdr:sp macro="" textlink="KRITERIEN!$A$16">
      <cdr:nvSpPr>
        <cdr:cNvPr id="2" name="Textfeld 1"/>
        <cdr:cNvSpPr txBox="1"/>
      </cdr:nvSpPr>
      <cdr:spPr>
        <a:xfrm xmlns:a="http://schemas.openxmlformats.org/drawingml/2006/main">
          <a:off x="271630" y="266638"/>
          <a:ext cx="1097264" cy="296770"/>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p xmlns:a="http://schemas.openxmlformats.org/drawingml/2006/main">
          <a:pPr algn="ctr"/>
          <a:fld id="{DA8F9810-1951-4CDC-B2B6-510FDC9DFBAD}" type="TxLink">
            <a:rPr lang="en-US" sz="700" b="0" i="0" u="none" strike="noStrike">
              <a:solidFill>
                <a:srgbClr val="7B7C7E"/>
              </a:solidFill>
              <a:latin typeface="Arial"/>
              <a:cs typeface="Arial"/>
            </a:rPr>
            <a:pPr algn="ctr"/>
            <a:t>Innovationsgehalt</a:t>
          </a:fld>
          <a:endParaRPr lang="de-AT" sz="200" b="0">
            <a:solidFill>
              <a:srgbClr val="7B7C7E"/>
            </a:solidFill>
            <a:latin typeface="Arial" pitchFamily="34" charset="0"/>
            <a:cs typeface="Arial" pitchFamily="34" charset="0"/>
          </a:endParaRPr>
        </a:p>
      </cdr:txBody>
    </cdr:sp>
  </cdr:relSizeAnchor>
  <cdr:relSizeAnchor xmlns:cdr="http://schemas.openxmlformats.org/drawingml/2006/chartDrawing">
    <cdr:from>
      <cdr:x>0.12195</cdr:x>
      <cdr:y>0.03785</cdr:y>
    </cdr:from>
    <cdr:to>
      <cdr:x>0.24633</cdr:x>
      <cdr:y>0.15234</cdr:y>
    </cdr:to>
    <cdr:sp macro="" textlink="KRITERIEN!$A$25">
      <cdr:nvSpPr>
        <cdr:cNvPr id="5" name="Textfeld 1"/>
        <cdr:cNvSpPr txBox="1"/>
      </cdr:nvSpPr>
      <cdr:spPr>
        <a:xfrm xmlns:a="http://schemas.openxmlformats.org/drawingml/2006/main">
          <a:off x="1076811"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824CA4C-4D8C-45D1-960D-DAAECF682296}" type="TxLink">
            <a:rPr lang="en-US" sz="700" b="0" i="0" u="none" strike="noStrike">
              <a:solidFill>
                <a:srgbClr val="7B7C7E"/>
              </a:solidFill>
              <a:latin typeface="Arial"/>
              <a:cs typeface="Arial"/>
            </a:rPr>
            <a:pPr algn="ctr"/>
            <a:t>Chancenerhöhung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0.21325</cdr:x>
      <cdr:y>0.10378</cdr:y>
    </cdr:from>
    <cdr:to>
      <cdr:x>0.33762</cdr:x>
      <cdr:y>0.21827</cdr:y>
    </cdr:to>
    <cdr:sp macro="" textlink="KRITERIEN!$A$34">
      <cdr:nvSpPr>
        <cdr:cNvPr id="6" name="Textfeld 1"/>
        <cdr:cNvSpPr txBox="1"/>
      </cdr:nvSpPr>
      <cdr:spPr>
        <a:xfrm xmlns:a="http://schemas.openxmlformats.org/drawingml/2006/main">
          <a:off x="1882902" y="267893"/>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4F97A25-313C-4054-A850-D3460A670B9C}" type="TxLink">
            <a:rPr lang="en-US" sz="700" b="0" i="0" u="none" strike="noStrike">
              <a:solidFill>
                <a:srgbClr val="7B7C7E"/>
              </a:solidFill>
              <a:latin typeface="Arial"/>
              <a:cs typeface="Arial"/>
            </a:rPr>
            <a:pPr algn="ctr"/>
            <a:t>Risikosenkung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0.30454</cdr:x>
      <cdr:y>0.03785</cdr:y>
    </cdr:from>
    <cdr:to>
      <cdr:x>0.42891</cdr:x>
      <cdr:y>0.15234</cdr:y>
    </cdr:to>
    <cdr:sp macro="" textlink="KRITERIEN!$A$43">
      <cdr:nvSpPr>
        <cdr:cNvPr id="7" name="Textfeld 1"/>
        <cdr:cNvSpPr txBox="1"/>
      </cdr:nvSpPr>
      <cdr:spPr>
        <a:xfrm xmlns:a="http://schemas.openxmlformats.org/drawingml/2006/main">
          <a:off x="2688993"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2226DBE-9EA0-48C3-9E3F-AF9A8A2B4D93}" type="TxLink">
            <a:rPr lang="en-US" sz="700" b="0" i="0" u="none" strike="noStrike">
              <a:solidFill>
                <a:srgbClr val="7B7C7E"/>
              </a:solidFill>
              <a:latin typeface="Arial"/>
              <a:cs typeface="Arial"/>
            </a:rPr>
            <a:pPr algn="ctr"/>
            <a:t>Klima- &amp; Energieziele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0.39583</cdr:x>
      <cdr:y>0.10378</cdr:y>
    </cdr:from>
    <cdr:to>
      <cdr:x>0.52021</cdr:x>
      <cdr:y>0.21827</cdr:y>
    </cdr:to>
    <cdr:sp macro="" textlink="KRITERIEN!$A$52">
      <cdr:nvSpPr>
        <cdr:cNvPr id="8" name="Textfeld 1"/>
        <cdr:cNvSpPr txBox="1"/>
      </cdr:nvSpPr>
      <cdr:spPr>
        <a:xfrm xmlns:a="http://schemas.openxmlformats.org/drawingml/2006/main">
          <a:off x="3495084" y="267892"/>
          <a:ext cx="1098174" cy="295516"/>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F869B5C-2CBA-4834-A766-70127335EA34}" type="TxLink">
            <a:rPr lang="en-US" sz="700" b="0" i="0" u="none" strike="noStrike">
              <a:solidFill>
                <a:srgbClr val="7B7C7E"/>
              </a:solidFill>
              <a:latin typeface="Arial"/>
              <a:cs typeface="Arial"/>
            </a:rPr>
            <a:pPr algn="ctr"/>
            <a:t>Wirtschaftlichkeit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0.48713</cdr:x>
      <cdr:y>0.03785</cdr:y>
    </cdr:from>
    <cdr:to>
      <cdr:x>0.6115</cdr:x>
      <cdr:y>0.15234</cdr:y>
    </cdr:to>
    <cdr:sp macro="" textlink="KRITERIEN!$A$61">
      <cdr:nvSpPr>
        <cdr:cNvPr id="9" name="Textfeld 1"/>
        <cdr:cNvSpPr txBox="1"/>
      </cdr:nvSpPr>
      <cdr:spPr>
        <a:xfrm xmlns:a="http://schemas.openxmlformats.org/drawingml/2006/main">
          <a:off x="4301175"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9A4C9D4-5087-4BD7-84AA-B04D271A109D}" type="TxLink">
            <a:rPr lang="en-US" sz="700" b="0" i="0" u="none" strike="noStrike">
              <a:solidFill>
                <a:srgbClr val="7B7C7E"/>
              </a:solidFill>
              <a:latin typeface="Arial"/>
              <a:cs typeface="Arial"/>
            </a:rPr>
            <a:pPr algn="ctr"/>
            <a:t>Versorgungssicherheit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0.57842</cdr:x>
      <cdr:y>0.10378</cdr:y>
    </cdr:from>
    <cdr:to>
      <cdr:x>0.70279</cdr:x>
      <cdr:y>0.21827</cdr:y>
    </cdr:to>
    <cdr:sp macro="" textlink="KRITERIEN!$A$70">
      <cdr:nvSpPr>
        <cdr:cNvPr id="10" name="Textfeld 1"/>
        <cdr:cNvSpPr txBox="1"/>
      </cdr:nvSpPr>
      <cdr:spPr>
        <a:xfrm xmlns:a="http://schemas.openxmlformats.org/drawingml/2006/main">
          <a:off x="5107266" y="267893"/>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0BAD008-C37E-452B-8FE8-8BC0975F8EBF}" type="TxLink">
            <a:rPr lang="en-US" sz="700" b="0" i="0" u="none" strike="noStrike">
              <a:solidFill>
                <a:srgbClr val="7B7C7E"/>
              </a:solidFill>
              <a:latin typeface="Arial"/>
              <a:cs typeface="Arial"/>
            </a:rPr>
            <a:pPr algn="ctr"/>
            <a:t>Eignung der Technologien</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0.67079</cdr:x>
      <cdr:y>0.03785</cdr:y>
    </cdr:from>
    <cdr:to>
      <cdr:x>0.79517</cdr:x>
      <cdr:y>0.15234</cdr:y>
    </cdr:to>
    <cdr:sp macro="" textlink="KRITERIEN!$A$79">
      <cdr:nvSpPr>
        <cdr:cNvPr id="11" name="Textfeld 1"/>
        <cdr:cNvSpPr txBox="1"/>
      </cdr:nvSpPr>
      <cdr:spPr>
        <a:xfrm xmlns:a="http://schemas.openxmlformats.org/drawingml/2006/main">
          <a:off x="5922882"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32E4553-75CA-4081-9FD4-02758FDC617E}"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0.76101</cdr:x>
      <cdr:y>0.10378</cdr:y>
    </cdr:from>
    <cdr:to>
      <cdr:x>0.88538</cdr:x>
      <cdr:y>0.21827</cdr:y>
    </cdr:to>
    <cdr:sp macro="" textlink="KRITERIEN!$A$88">
      <cdr:nvSpPr>
        <cdr:cNvPr id="12" name="Textfeld 1"/>
        <cdr:cNvSpPr txBox="1"/>
      </cdr:nvSpPr>
      <cdr:spPr>
        <a:xfrm xmlns:a="http://schemas.openxmlformats.org/drawingml/2006/main">
          <a:off x="6719448" y="267892"/>
          <a:ext cx="1098174" cy="295516"/>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5122C9C-6F5A-404B-947D-178D3C5398E0}"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0.8523</cdr:x>
      <cdr:y>0.03785</cdr:y>
    </cdr:from>
    <cdr:to>
      <cdr:x>0.97667</cdr:x>
      <cdr:y>0.15234</cdr:y>
    </cdr:to>
    <cdr:sp macro="" textlink="KRITERIEN!$A$97">
      <cdr:nvSpPr>
        <cdr:cNvPr id="13" name="Textfeld 1"/>
        <cdr:cNvSpPr txBox="1"/>
      </cdr:nvSpPr>
      <cdr:spPr>
        <a:xfrm xmlns:a="http://schemas.openxmlformats.org/drawingml/2006/main">
          <a:off x="7525543"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7304F1E-FD45-4546-84F5-BD629F8370BA}"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0.03164</cdr:x>
      <cdr:y>0.84256</cdr:y>
    </cdr:from>
    <cdr:to>
      <cdr:x>0.67853</cdr:x>
      <cdr:y>0.95753</cdr:y>
    </cdr:to>
    <cdr:sp macro="" textlink="">
      <cdr:nvSpPr>
        <cdr:cNvPr id="14" name="Textfeld 1"/>
        <cdr:cNvSpPr txBox="1"/>
      </cdr:nvSpPr>
      <cdr:spPr>
        <a:xfrm xmlns:a="http://schemas.openxmlformats.org/drawingml/2006/main">
          <a:off x="279399" y="2174875"/>
          <a:ext cx="5711825" cy="296770"/>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900" b="1" i="0" u="none" strike="noStrike">
              <a:solidFill>
                <a:srgbClr val="7B7C7E"/>
              </a:solidFill>
              <a:latin typeface="Arial"/>
              <a:cs typeface="Arial"/>
            </a:rPr>
            <a:t>Mittelwerte der Jury-Bewertung (Bubble-Höhe) und</a:t>
          </a:r>
          <a:r>
            <a:rPr lang="en-US" sz="900" b="1" i="0" u="none" strike="noStrike" baseline="0">
              <a:solidFill>
                <a:srgbClr val="7B7C7E"/>
              </a:solidFill>
              <a:latin typeface="Arial"/>
              <a:cs typeface="Arial"/>
            </a:rPr>
            <a:t> Kriteriengewichtung (Bubble-Größe)</a:t>
          </a:r>
          <a:endParaRPr lang="de-AT" sz="200" b="1">
            <a:solidFill>
              <a:srgbClr val="7B7C7E"/>
            </a:solidFill>
            <a:latin typeface="Arial" pitchFamily="34" charset="0"/>
            <a:cs typeface="Arial"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0.0257</cdr:x>
      <cdr:y>0.25578</cdr:y>
    </cdr:from>
    <cdr:to>
      <cdr:x>0.0257</cdr:x>
      <cdr:y>0.74464</cdr:y>
    </cdr:to>
    <cdr:grpSp>
      <cdr:nvGrpSpPr>
        <cdr:cNvPr id="2" name="Gruppieren 1"/>
        <cdr:cNvGrpSpPr/>
      </cdr:nvGrpSpPr>
      <cdr:grpSpPr>
        <a:xfrm xmlns:a="http://schemas.openxmlformats.org/drawingml/2006/main">
          <a:off x="226923" y="635875"/>
          <a:ext cx="0" cy="1215319"/>
          <a:chOff x="293518" y="2245347"/>
          <a:chExt cx="0" cy="1213208"/>
        </a:xfrm>
      </cdr:grpSpPr>
      <cdr:cxnSp macro="">
        <cdr:nvCxnSpPr>
          <cdr:cNvPr id="3" name="Gerade Verbindung mit Pfeil 2"/>
          <cdr:cNvCxnSpPr/>
        </cdr:nvCxnSpPr>
        <cdr:spPr bwMode="auto">
          <a:xfrm xmlns:a="http://schemas.openxmlformats.org/drawingml/2006/main" flipV="1">
            <a:off x="293518" y="2416928"/>
            <a:ext cx="0" cy="1041627"/>
          </a:xfrm>
          <a:prstGeom xmlns:a="http://schemas.openxmlformats.org/drawingml/2006/main" prst="straightConnector1">
            <a:avLst/>
          </a:prstGeom>
          <a:solidFill xmlns:a="http://schemas.openxmlformats.org/drawingml/2006/main">
            <a:srgbClr val="FFFFFF"/>
          </a:solidFill>
          <a:ln xmlns:a="http://schemas.openxmlformats.org/drawingml/2006/main" w="3175" cap="flat" cmpd="sng" algn="ctr">
            <a:solidFill>
              <a:srgbClr val="7B7C7E"/>
            </a:solidFill>
            <a:prstDash val="solid"/>
            <a:round/>
            <a:headEnd type="none" w="med" len="med"/>
            <a:tailEnd type="triangle"/>
          </a:ln>
          <a:effectLst xmlns:a="http://schemas.openxmlformats.org/drawingml/2006/main"/>
        </cdr:spPr>
      </cdr:cxnSp>
      <cdr:cxnSp macro="">
        <cdr:nvCxnSpPr>
          <cdr:cNvPr id="4" name="Gerade Verbindung mit Pfeil 3"/>
          <cdr:cNvCxnSpPr/>
        </cdr:nvCxnSpPr>
        <cdr:spPr bwMode="auto">
          <a:xfrm xmlns:a="http://schemas.openxmlformats.org/drawingml/2006/main" flipV="1">
            <a:off x="293518" y="2245347"/>
            <a:ext cx="0" cy="937463"/>
          </a:xfrm>
          <a:prstGeom xmlns:a="http://schemas.openxmlformats.org/drawingml/2006/main" prst="straightConnector1">
            <a:avLst/>
          </a:prstGeom>
          <a:solidFill xmlns:a="http://schemas.openxmlformats.org/drawingml/2006/main">
            <a:srgbClr val="FFFFFF"/>
          </a:solidFill>
          <a:ln xmlns:a="http://schemas.openxmlformats.org/drawingml/2006/main" w="3175" cap="flat" cmpd="sng" algn="ctr">
            <a:solidFill>
              <a:srgbClr val="7B7C7E"/>
            </a:solidFill>
            <a:prstDash val="solid"/>
            <a:round/>
            <a:headEnd type="none" w="med" len="med"/>
            <a:tailEnd type="triangle"/>
          </a:ln>
          <a:effectLst xmlns:a="http://schemas.openxmlformats.org/drawingml/2006/main"/>
        </cdr:spPr>
      </cdr:cxnSp>
    </cdr:grpSp>
  </cdr:relSizeAnchor>
  <cdr:relSizeAnchor xmlns:cdr="http://schemas.openxmlformats.org/drawingml/2006/chartDrawing">
    <cdr:from>
      <cdr:x>2.26321E-7</cdr:x>
      <cdr:y>0.34322</cdr:y>
    </cdr:from>
    <cdr:to>
      <cdr:x>0.03358</cdr:x>
      <cdr:y>0.78549</cdr:y>
    </cdr:to>
    <cdr:sp macro="" textlink="">
      <cdr:nvSpPr>
        <cdr:cNvPr id="5" name="Textfeld 1"/>
        <cdr:cNvSpPr txBox="1"/>
      </cdr:nvSpPr>
      <cdr:spPr>
        <a:xfrm xmlns:a="http://schemas.openxmlformats.org/drawingml/2006/main" rot="16200000">
          <a:off x="-403634" y="1260403"/>
          <a:ext cx="1104042" cy="296769"/>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00" b="0" i="0" u="none" strike="noStrike" baseline="0">
              <a:solidFill>
                <a:srgbClr val="7B7C7E"/>
              </a:solidFill>
              <a:effectLst/>
              <a:latin typeface="Arial"/>
              <a:cs typeface="Arial"/>
            </a:rPr>
            <a:t>Positive Bewertung</a:t>
          </a:r>
          <a:endParaRPr lang="de-AT" sz="200" b="0" baseline="0">
            <a:solidFill>
              <a:srgbClr val="7B7C7E"/>
            </a:solidFill>
            <a:effectLst/>
            <a:latin typeface="Arial" pitchFamily="34" charset="0"/>
            <a:cs typeface="Arial" pitchFamily="34" charset="0"/>
          </a:endParaRPr>
        </a:p>
      </cdr:txBody>
    </cdr:sp>
  </cdr:relSizeAnchor>
  <cdr:relSizeAnchor xmlns:cdr="http://schemas.openxmlformats.org/drawingml/2006/chartDrawing">
    <cdr:from>
      <cdr:x>0.01559</cdr:x>
      <cdr:y>0.11853</cdr:y>
    </cdr:from>
    <cdr:to>
      <cdr:x>0.13986</cdr:x>
      <cdr:y>0.23779</cdr:y>
    </cdr:to>
    <cdr:sp macro="" textlink="KRITERIEN!$A$16">
      <cdr:nvSpPr>
        <cdr:cNvPr id="6" name="Textfeld 1"/>
        <cdr:cNvSpPr txBox="1"/>
      </cdr:nvSpPr>
      <cdr:spPr>
        <a:xfrm xmlns:a="http://schemas.openxmlformats.org/drawingml/2006/main">
          <a:off x="137674" y="294670"/>
          <a:ext cx="1097263" cy="29647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63BE16B-4925-4E35-87C3-9D624BF920DF}" type="TxLink">
            <a:rPr lang="en-US" sz="700" b="0" i="0" u="none" strike="noStrike">
              <a:solidFill>
                <a:srgbClr val="7B7C7E"/>
              </a:solidFill>
              <a:latin typeface="Arial"/>
              <a:cs typeface="Arial"/>
            </a:rPr>
            <a:pPr algn="ctr"/>
            <a:t>Innovationsgehalt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0.11058</cdr:x>
      <cdr:y>0.0404</cdr:y>
    </cdr:from>
    <cdr:to>
      <cdr:x>0.23495</cdr:x>
      <cdr:y>0.15935</cdr:y>
    </cdr:to>
    <cdr:sp macro="" textlink="KRITERIEN!$A$25">
      <cdr:nvSpPr>
        <cdr:cNvPr id="7" name="Textfeld 1"/>
        <cdr:cNvSpPr txBox="1"/>
      </cdr:nvSpPr>
      <cdr:spPr>
        <a:xfrm xmlns:a="http://schemas.openxmlformats.org/drawingml/2006/main">
          <a:off x="976389"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D598224-C75D-4134-A537-69B5904B2D32}" type="TxLink">
            <a:rPr lang="en-US" sz="700" b="0" i="0" u="none" strike="noStrike">
              <a:solidFill>
                <a:srgbClr val="7B7C7E"/>
              </a:solidFill>
              <a:latin typeface="Arial"/>
              <a:cs typeface="Arial"/>
            </a:rPr>
            <a:pPr algn="ctr"/>
            <a:t>Chancenerhöhung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0.20567</cdr:x>
      <cdr:y>0.11884</cdr:y>
    </cdr:from>
    <cdr:to>
      <cdr:x>0.33004</cdr:x>
      <cdr:y>0.23779</cdr:y>
    </cdr:to>
    <cdr:sp macro="" textlink="KRITERIEN!$A$34">
      <cdr:nvSpPr>
        <cdr:cNvPr id="8" name="Textfeld 1"/>
        <cdr:cNvSpPr txBox="1"/>
      </cdr:nvSpPr>
      <cdr:spPr>
        <a:xfrm xmlns:a="http://schemas.openxmlformats.org/drawingml/2006/main">
          <a:off x="1816015" y="295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6E312E0-83CF-462D-8DBD-B0D2FE88846C}" type="TxLink">
            <a:rPr lang="en-US" sz="700" b="0" i="0" u="none" strike="noStrike">
              <a:solidFill>
                <a:srgbClr val="7B7C7E"/>
              </a:solidFill>
              <a:latin typeface="Arial"/>
              <a:cs typeface="Arial"/>
            </a:rPr>
            <a:pPr algn="ctr"/>
            <a:t>Risikosenkung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0.30076</cdr:x>
      <cdr:y>0.0404</cdr:y>
    </cdr:from>
    <cdr:to>
      <cdr:x>0.42514</cdr:x>
      <cdr:y>0.15935</cdr:y>
    </cdr:to>
    <cdr:sp macro="" textlink="KRITERIEN!$A$43">
      <cdr:nvSpPr>
        <cdr:cNvPr id="9" name="Textfeld 1"/>
        <cdr:cNvSpPr txBox="1"/>
      </cdr:nvSpPr>
      <cdr:spPr>
        <a:xfrm xmlns:a="http://schemas.openxmlformats.org/drawingml/2006/main">
          <a:off x="2655641" y="100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5E9E2E1-B979-4D46-9D79-EBA3F56CE770}" type="TxLink">
            <a:rPr lang="en-US" sz="700" b="0" i="0" u="none" strike="noStrike">
              <a:solidFill>
                <a:srgbClr val="7B7C7E"/>
              </a:solidFill>
              <a:latin typeface="Arial"/>
              <a:cs typeface="Arial"/>
            </a:rPr>
            <a:pPr algn="ctr"/>
            <a:t>Klima- &amp; Energieziele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0.39585</cdr:x>
      <cdr:y>0.11884</cdr:y>
    </cdr:from>
    <cdr:to>
      <cdr:x>0.52023</cdr:x>
      <cdr:y>0.23779</cdr:y>
    </cdr:to>
    <cdr:sp macro="" textlink="KRITERIEN!$A$52">
      <cdr:nvSpPr>
        <cdr:cNvPr id="10" name="Textfeld 1"/>
        <cdr:cNvSpPr txBox="1"/>
      </cdr:nvSpPr>
      <cdr:spPr>
        <a:xfrm xmlns:a="http://schemas.openxmlformats.org/drawingml/2006/main">
          <a:off x="3495267" y="295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73AA271-D464-4B4D-A8CB-8BCC61102611}" type="TxLink">
            <a:rPr lang="en-US" sz="700" b="0" i="0" u="none" strike="noStrike">
              <a:solidFill>
                <a:srgbClr val="7B7C7E"/>
              </a:solidFill>
              <a:latin typeface="Arial"/>
              <a:cs typeface="Arial"/>
            </a:rPr>
            <a:pPr algn="ctr"/>
            <a:t>Wirtschaftlichkeit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0.49095</cdr:x>
      <cdr:y>0.0404</cdr:y>
    </cdr:from>
    <cdr:to>
      <cdr:x>0.61532</cdr:x>
      <cdr:y>0.15935</cdr:y>
    </cdr:to>
    <cdr:sp macro="" textlink="KRITERIEN!$A$61">
      <cdr:nvSpPr>
        <cdr:cNvPr id="11" name="Textfeld 1"/>
        <cdr:cNvSpPr txBox="1"/>
      </cdr:nvSpPr>
      <cdr:spPr>
        <a:xfrm xmlns:a="http://schemas.openxmlformats.org/drawingml/2006/main">
          <a:off x="4334893"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9252501-8A76-4504-8D82-28C5AEEA3D16}" type="TxLink">
            <a:rPr lang="en-US" sz="700" b="0" i="0" u="none" strike="noStrike">
              <a:solidFill>
                <a:srgbClr val="7B7C7E"/>
              </a:solidFill>
              <a:latin typeface="Arial"/>
              <a:cs typeface="Arial"/>
            </a:rPr>
            <a:pPr algn="ctr"/>
            <a:t>Versorgungssicherheit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0.58604</cdr:x>
      <cdr:y>0.11884</cdr:y>
    </cdr:from>
    <cdr:to>
      <cdr:x>0.71041</cdr:x>
      <cdr:y>0.23779</cdr:y>
    </cdr:to>
    <cdr:sp macro="" textlink="KRITERIEN!$A$70">
      <cdr:nvSpPr>
        <cdr:cNvPr id="12" name="Textfeld 1"/>
        <cdr:cNvSpPr txBox="1"/>
      </cdr:nvSpPr>
      <cdr:spPr>
        <a:xfrm xmlns:a="http://schemas.openxmlformats.org/drawingml/2006/main">
          <a:off x="5174519" y="295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F087F3E-D94C-4379-9F06-60CBD819E0EB}" type="TxLink">
            <a:rPr lang="en-US" sz="700" b="0" i="0" u="none" strike="noStrike">
              <a:solidFill>
                <a:srgbClr val="7B7C7E"/>
              </a:solidFill>
              <a:latin typeface="Arial"/>
              <a:cs typeface="Arial"/>
            </a:rPr>
            <a:pPr algn="ctr"/>
            <a:t>Eignung der Technologien</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0.68113</cdr:x>
      <cdr:y>0.0404</cdr:y>
    </cdr:from>
    <cdr:to>
      <cdr:x>0.8055</cdr:x>
      <cdr:y>0.15935</cdr:y>
    </cdr:to>
    <cdr:sp macro="" textlink="KRITERIEN!$A$79">
      <cdr:nvSpPr>
        <cdr:cNvPr id="13" name="Textfeld 1"/>
        <cdr:cNvSpPr txBox="1"/>
      </cdr:nvSpPr>
      <cdr:spPr>
        <a:xfrm xmlns:a="http://schemas.openxmlformats.org/drawingml/2006/main">
          <a:off x="6014145" y="100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E8A40B2-ABCC-4108-823B-CF3F9FFE922D}"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0.77622</cdr:x>
      <cdr:y>0.11884</cdr:y>
    </cdr:from>
    <cdr:to>
      <cdr:x>0.90059</cdr:x>
      <cdr:y>0.23779</cdr:y>
    </cdr:to>
    <cdr:sp macro="" textlink="KRITERIEN!$A$88">
      <cdr:nvSpPr>
        <cdr:cNvPr id="14" name="Textfeld 1"/>
        <cdr:cNvSpPr txBox="1"/>
      </cdr:nvSpPr>
      <cdr:spPr>
        <a:xfrm xmlns:a="http://schemas.openxmlformats.org/drawingml/2006/main">
          <a:off x="6853771" y="295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32E5DF2-35C3-4B34-8FAC-5E6409037FC9}"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0.87023</cdr:x>
      <cdr:y>0.0404</cdr:y>
    </cdr:from>
    <cdr:to>
      <cdr:x>0.99461</cdr:x>
      <cdr:y>0.15935</cdr:y>
    </cdr:to>
    <cdr:sp macro="" textlink="KRITERIEN!$A$97">
      <cdr:nvSpPr>
        <cdr:cNvPr id="15" name="Textfeld 1"/>
        <cdr:cNvSpPr txBox="1"/>
      </cdr:nvSpPr>
      <cdr:spPr>
        <a:xfrm xmlns:a="http://schemas.openxmlformats.org/drawingml/2006/main">
          <a:off x="7683876"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B39BBD3-C1F8-47B0-A725-82F5F308377D}" type="TxLink">
            <a:rPr lang="en-US" sz="700" b="0" i="0" u="none" strike="noStrike">
              <a:solidFill>
                <a:srgbClr val="7B7C7E"/>
              </a:solidFill>
              <a:latin typeface="Arial"/>
              <a:cs typeface="Arial"/>
            </a:rPr>
            <a:pPr algn="ctr"/>
            <a:t> </a:t>
          </a:fld>
          <a:endParaRPr lang="de-AT" sz="100" b="0">
            <a:solidFill>
              <a:srgbClr val="7B7C7E"/>
            </a:solidFill>
            <a:latin typeface="Arial" pitchFamily="34" charset="0"/>
            <a:cs typeface="Arial" pitchFamily="34" charset="0"/>
          </a:endParaRPr>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V60"/>
  <sheetViews>
    <sheetView showGridLines="0" tabSelected="1" zoomScaleNormal="100" workbookViewId="0"/>
  </sheetViews>
  <sheetFormatPr baseColWidth="10" defaultColWidth="10.7109375" defaultRowHeight="15" x14ac:dyDescent="0.25"/>
  <cols>
    <col min="1" max="1" width="20.7109375" style="3" bestFit="1" customWidth="1"/>
    <col min="2" max="2" width="65.7109375" style="3" bestFit="1" customWidth="1"/>
    <col min="3" max="256" width="10.7109375" style="3" bestFit="1" customWidth="1"/>
    <col min="257" max="16384" width="10.7109375" style="4"/>
  </cols>
  <sheetData>
    <row r="1" spans="1:9" ht="9.9499999999999993" customHeight="1" x14ac:dyDescent="0.25">
      <c r="A1" s="82" t="s">
        <v>131</v>
      </c>
      <c r="B1" s="83" t="s">
        <v>0</v>
      </c>
    </row>
    <row r="2" spans="1:9" ht="24" customHeight="1" x14ac:dyDescent="0.25"/>
    <row r="3" spans="1:9" ht="26.25" customHeight="1" x14ac:dyDescent="0.25">
      <c r="A3" s="113" t="s">
        <v>130</v>
      </c>
      <c r="B3" s="113"/>
    </row>
    <row r="4" spans="1:9" ht="24" customHeight="1" x14ac:dyDescent="0.25"/>
    <row r="5" spans="1:9" ht="15.75" customHeight="1" x14ac:dyDescent="0.25">
      <c r="A5" s="114" t="s">
        <v>1</v>
      </c>
      <c r="B5" s="114"/>
    </row>
    <row r="6" spans="1:9" ht="10.9" customHeight="1" x14ac:dyDescent="0.25">
      <c r="A6" s="84"/>
    </row>
    <row r="7" spans="1:9" ht="120.75" customHeight="1" x14ac:dyDescent="0.25">
      <c r="A7" s="115" t="s">
        <v>132</v>
      </c>
      <c r="B7" s="115"/>
      <c r="E7" s="85"/>
      <c r="G7" s="85"/>
      <c r="I7" s="85"/>
    </row>
    <row r="8" spans="1:9" ht="14.45" customHeight="1" x14ac:dyDescent="0.25"/>
    <row r="9" spans="1:9" ht="15.75" customHeight="1" x14ac:dyDescent="0.25">
      <c r="A9" s="114" t="s">
        <v>2</v>
      </c>
      <c r="B9" s="114"/>
    </row>
    <row r="10" spans="1:9" ht="10.9" customHeight="1" x14ac:dyDescent="0.25">
      <c r="A10" s="84"/>
    </row>
    <row r="11" spans="1:9" ht="84" customHeight="1" x14ac:dyDescent="0.25">
      <c r="A11" s="115" t="s">
        <v>109</v>
      </c>
      <c r="B11" s="115"/>
    </row>
    <row r="12" spans="1:9" ht="14.45" customHeight="1" x14ac:dyDescent="0.25"/>
    <row r="13" spans="1:9" ht="15.75" customHeight="1" x14ac:dyDescent="0.25">
      <c r="A13" s="114" t="s">
        <v>3</v>
      </c>
      <c r="B13" s="114"/>
    </row>
    <row r="14" spans="1:9" ht="11.1" customHeight="1" x14ac:dyDescent="0.25">
      <c r="A14" s="84"/>
    </row>
    <row r="15" spans="1:9" ht="241.5" customHeight="1" x14ac:dyDescent="0.25">
      <c r="A15" s="115" t="s">
        <v>119</v>
      </c>
      <c r="B15" s="115"/>
    </row>
    <row r="16" spans="1:9" ht="14.45" customHeight="1" x14ac:dyDescent="0.25"/>
    <row r="17" spans="1:2" ht="15.75" customHeight="1" x14ac:dyDescent="0.25">
      <c r="A17" s="111" t="s">
        <v>96</v>
      </c>
      <c r="B17" s="114"/>
    </row>
    <row r="18" spans="1:2" ht="10.9" customHeight="1" x14ac:dyDescent="0.25">
      <c r="A18" s="84"/>
    </row>
    <row r="19" spans="1:2" ht="36" customHeight="1" x14ac:dyDescent="0.25">
      <c r="A19" s="112" t="s">
        <v>104</v>
      </c>
      <c r="B19" s="116"/>
    </row>
    <row r="20" spans="1:2" ht="14.45" customHeight="1" x14ac:dyDescent="0.25"/>
    <row r="21" spans="1:2" ht="15.75" customHeight="1" x14ac:dyDescent="0.25">
      <c r="A21" s="111" t="s">
        <v>97</v>
      </c>
      <c r="B21" s="114"/>
    </row>
    <row r="22" spans="1:2" ht="10.9" customHeight="1" x14ac:dyDescent="0.25">
      <c r="A22" s="84"/>
    </row>
    <row r="23" spans="1:2" ht="12" customHeight="1" x14ac:dyDescent="0.25">
      <c r="A23" s="112" t="s">
        <v>105</v>
      </c>
      <c r="B23" s="112"/>
    </row>
    <row r="24" spans="1:2" ht="14.45" customHeight="1" x14ac:dyDescent="0.25"/>
    <row r="25" spans="1:2" ht="15.75" customHeight="1" x14ac:dyDescent="0.25">
      <c r="A25" s="111" t="s">
        <v>98</v>
      </c>
      <c r="B25" s="114"/>
    </row>
    <row r="26" spans="1:2" ht="10.9" customHeight="1" x14ac:dyDescent="0.25">
      <c r="A26" s="84"/>
    </row>
    <row r="27" spans="1:2" ht="312.75" customHeight="1" x14ac:dyDescent="0.25">
      <c r="A27" s="112" t="s">
        <v>110</v>
      </c>
      <c r="B27" s="112"/>
    </row>
    <row r="28" spans="1:2" ht="123.75" customHeight="1" x14ac:dyDescent="0.25">
      <c r="A28" s="112" t="s">
        <v>111</v>
      </c>
      <c r="B28" s="112"/>
    </row>
    <row r="29" spans="1:2" ht="14.45" customHeight="1" x14ac:dyDescent="0.25"/>
    <row r="30" spans="1:2" ht="15.75" customHeight="1" x14ac:dyDescent="0.25">
      <c r="A30" s="111" t="s">
        <v>95</v>
      </c>
      <c r="B30" s="111"/>
    </row>
    <row r="31" spans="1:2" ht="10.9" customHeight="1" x14ac:dyDescent="0.25">
      <c r="A31" s="84"/>
    </row>
    <row r="32" spans="1:2" ht="73.5" customHeight="1" x14ac:dyDescent="0.25">
      <c r="A32" s="112" t="s">
        <v>112</v>
      </c>
      <c r="B32" s="112"/>
    </row>
    <row r="33" spans="1:2" ht="14.45" customHeight="1" x14ac:dyDescent="0.25"/>
    <row r="34" spans="1:2" ht="15.75" customHeight="1" x14ac:dyDescent="0.25">
      <c r="A34" s="111" t="s">
        <v>99</v>
      </c>
      <c r="B34" s="111"/>
    </row>
    <row r="35" spans="1:2" ht="10.9" customHeight="1" x14ac:dyDescent="0.25">
      <c r="A35" s="84"/>
    </row>
    <row r="36" spans="1:2" ht="72" customHeight="1" x14ac:dyDescent="0.25">
      <c r="A36" s="112" t="s">
        <v>106</v>
      </c>
      <c r="B36" s="112"/>
    </row>
    <row r="37" spans="1:2" ht="14.45" customHeight="1" x14ac:dyDescent="0.25"/>
    <row r="38" spans="1:2" ht="15.75" customHeight="1" x14ac:dyDescent="0.25">
      <c r="A38" s="114" t="s">
        <v>108</v>
      </c>
      <c r="B38" s="111"/>
    </row>
    <row r="39" spans="1:2" ht="10.9" customHeight="1" x14ac:dyDescent="0.25">
      <c r="A39" s="90"/>
    </row>
    <row r="40" spans="1:2" ht="91.5" customHeight="1" x14ac:dyDescent="0.25">
      <c r="A40" s="112" t="s">
        <v>113</v>
      </c>
      <c r="B40" s="112"/>
    </row>
    <row r="41" spans="1:2" ht="14.45" customHeight="1" x14ac:dyDescent="0.25"/>
    <row r="42" spans="1:2" ht="15.75" customHeight="1" x14ac:dyDescent="0.25">
      <c r="A42" s="111" t="s">
        <v>100</v>
      </c>
      <c r="B42" s="111"/>
    </row>
    <row r="43" spans="1:2" ht="10.9" customHeight="1" x14ac:dyDescent="0.25">
      <c r="A43" s="84"/>
    </row>
    <row r="44" spans="1:2" ht="162" customHeight="1" x14ac:dyDescent="0.25">
      <c r="A44" s="112" t="s">
        <v>127</v>
      </c>
      <c r="B44" s="112"/>
    </row>
    <row r="45" spans="1:2" ht="14.45" customHeight="1" x14ac:dyDescent="0.25"/>
    <row r="46" spans="1:2" ht="15.75" customHeight="1" x14ac:dyDescent="0.25">
      <c r="A46" s="111" t="s">
        <v>101</v>
      </c>
      <c r="B46" s="111"/>
    </row>
    <row r="47" spans="1:2" ht="10.9" customHeight="1" x14ac:dyDescent="0.25">
      <c r="A47" s="84"/>
    </row>
    <row r="48" spans="1:2" ht="141" customHeight="1" x14ac:dyDescent="0.25">
      <c r="A48" s="110" t="s">
        <v>114</v>
      </c>
      <c r="B48" s="110"/>
    </row>
    <row r="49" spans="1:2" ht="14.45" customHeight="1" x14ac:dyDescent="0.25"/>
    <row r="50" spans="1:2" ht="15.75" customHeight="1" x14ac:dyDescent="0.25">
      <c r="A50" s="111" t="s">
        <v>102</v>
      </c>
      <c r="B50" s="111"/>
    </row>
    <row r="51" spans="1:2" ht="10.9" customHeight="1" x14ac:dyDescent="0.25">
      <c r="A51" s="84"/>
    </row>
    <row r="52" spans="1:2" ht="123.75" customHeight="1" x14ac:dyDescent="0.25">
      <c r="A52" s="112" t="s">
        <v>115</v>
      </c>
      <c r="B52" s="112"/>
    </row>
    <row r="53" spans="1:2" ht="14.45" customHeight="1" x14ac:dyDescent="0.25"/>
    <row r="54" spans="1:2" ht="30" customHeight="1" x14ac:dyDescent="0.25">
      <c r="A54" s="86" t="s">
        <v>117</v>
      </c>
    </row>
    <row r="55" spans="1:2" ht="51" customHeight="1" x14ac:dyDescent="0.25">
      <c r="A55" s="109" t="s">
        <v>118</v>
      </c>
      <c r="B55" s="109"/>
    </row>
    <row r="56" spans="1:2" ht="14.45" customHeight="1" x14ac:dyDescent="0.25"/>
    <row r="57" spans="1:2" ht="30" customHeight="1" x14ac:dyDescent="0.25">
      <c r="A57" s="86" t="s">
        <v>4</v>
      </c>
    </row>
    <row r="58" spans="1:2" ht="183" customHeight="1" x14ac:dyDescent="0.25">
      <c r="A58" s="109" t="s">
        <v>75</v>
      </c>
      <c r="B58" s="109"/>
    </row>
    <row r="59" spans="1:2" ht="30" customHeight="1" x14ac:dyDescent="0.25">
      <c r="A59" s="86" t="s">
        <v>5</v>
      </c>
    </row>
    <row r="60" spans="1:2" ht="277.5" customHeight="1" x14ac:dyDescent="0.25">
      <c r="A60" s="110" t="s">
        <v>116</v>
      </c>
      <c r="B60" s="110"/>
    </row>
  </sheetData>
  <sheetProtection sheet="1" objects="1" scenarios="1"/>
  <dataConsolidate/>
  <mergeCells count="29">
    <mergeCell ref="A38:B38"/>
    <mergeCell ref="A40:B40"/>
    <mergeCell ref="A27:B27"/>
    <mergeCell ref="A55:B55"/>
    <mergeCell ref="A23:B23"/>
    <mergeCell ref="A28:B28"/>
    <mergeCell ref="A25:B25"/>
    <mergeCell ref="A34:B34"/>
    <mergeCell ref="A36:B36"/>
    <mergeCell ref="A30:B30"/>
    <mergeCell ref="A32:B32"/>
    <mergeCell ref="A13:B13"/>
    <mergeCell ref="A15:B15"/>
    <mergeCell ref="A17:B17"/>
    <mergeCell ref="A19:B19"/>
    <mergeCell ref="A21:B21"/>
    <mergeCell ref="A3:B3"/>
    <mergeCell ref="A5:B5"/>
    <mergeCell ref="A7:B7"/>
    <mergeCell ref="A9:B9"/>
    <mergeCell ref="A11:B11"/>
    <mergeCell ref="A58:B58"/>
    <mergeCell ref="A60:B60"/>
    <mergeCell ref="A42:B42"/>
    <mergeCell ref="A44:B44"/>
    <mergeCell ref="A46:B46"/>
    <mergeCell ref="A48:B48"/>
    <mergeCell ref="A50:B50"/>
    <mergeCell ref="A52:B52"/>
  </mergeCells>
  <pageMargins left="0.70866141732283472" right="0.70866141732283472" top="0.98425196850393704" bottom="1.1811023622047245" header="0.98425196850393704" footer="0.31496062992125984"/>
  <pageSetup paperSize="9" fitToHeight="0" orientation="portrait" verticalDpi="26478" r:id="rId1"/>
  <headerFooter alignWithMargins="0">
    <oddFooter>&amp;L&amp;"Arial,Standard"&amp;7&amp;F / &amp;A&amp;R&amp;"Arial? ,Standard"&amp;7Se&amp;"Arial,Standard"ite &amp;P&amp;"Arial? ,Standard" von &amp;N</oddFooter>
  </headerFooter>
  <rowBreaks count="4" manualBreakCount="4">
    <brk id="15" max="1" man="1"/>
    <brk id="28" max="1" man="1"/>
    <brk id="44" max="1" man="1"/>
    <brk id="5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9"/>
  <sheetViews>
    <sheetView showGridLines="0" zoomScaleNormal="100" workbookViewId="0">
      <selection activeCell="A9" sqref="A9:D9"/>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27" t="s">
        <v>131</v>
      </c>
      <c r="B1" s="128"/>
      <c r="C1" s="129" t="s">
        <v>0</v>
      </c>
      <c r="D1" s="130"/>
    </row>
    <row r="2" spans="1:256" ht="11.1" customHeight="1" x14ac:dyDescent="0.25"/>
    <row r="3" spans="1:256" ht="15.75" customHeight="1" x14ac:dyDescent="0.25">
      <c r="A3" s="131" t="s">
        <v>120</v>
      </c>
      <c r="B3" s="131"/>
      <c r="C3" s="131"/>
      <c r="D3" s="13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09" t="s">
        <v>121</v>
      </c>
      <c r="B4" s="109"/>
      <c r="C4" s="109"/>
      <c r="D4" s="109"/>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c r="A5" s="92"/>
      <c r="B5" s="9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45" customFormat="1" ht="15.75" customHeight="1" x14ac:dyDescent="0.25">
      <c r="A6" s="114" t="s">
        <v>6</v>
      </c>
      <c r="B6" s="114"/>
      <c r="C6" s="114"/>
      <c r="D6" s="114"/>
    </row>
    <row r="7" spans="1:256" s="45" customFormat="1" ht="11.1" customHeight="1" x14ac:dyDescent="0.25"/>
    <row r="8" spans="1:256" s="45" customFormat="1" ht="15.75" customHeight="1" thickBot="1" x14ac:dyDescent="0.3">
      <c r="A8" s="121" t="s">
        <v>7</v>
      </c>
      <c r="B8" s="121"/>
      <c r="C8" s="121"/>
      <c r="D8" s="121"/>
    </row>
    <row r="9" spans="1:256" s="45" customFormat="1" ht="20.100000000000001" customHeight="1" thickBot="1" x14ac:dyDescent="0.3">
      <c r="A9" s="117" t="s">
        <v>133</v>
      </c>
      <c r="B9" s="118"/>
      <c r="C9" s="119"/>
      <c r="D9" s="120"/>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s="45" customFormat="1" ht="15.75" customHeight="1" thickBot="1" x14ac:dyDescent="0.3">
      <c r="A11" s="121" t="s">
        <v>31</v>
      </c>
      <c r="B11" s="121"/>
      <c r="C11" s="121"/>
      <c r="D11" s="121"/>
    </row>
    <row r="12" spans="1:256" s="45" customFormat="1" ht="20.100000000000001" customHeight="1" thickBot="1" x14ac:dyDescent="0.3">
      <c r="A12" s="117" t="s">
        <v>134</v>
      </c>
      <c r="B12" s="118"/>
      <c r="C12" s="119"/>
      <c r="D12" s="120"/>
    </row>
    <row r="13" spans="1:256" s="45" customFormat="1" ht="15.6" customHeight="1" x14ac:dyDescent="0.25">
      <c r="A13" s="79"/>
      <c r="B13" s="79"/>
      <c r="C13" s="79"/>
      <c r="D13" s="79"/>
    </row>
    <row r="14" spans="1:256" s="45" customFormat="1" ht="15.75" customHeight="1" thickBot="1" x14ac:dyDescent="0.3">
      <c r="A14" s="121" t="s">
        <v>28</v>
      </c>
      <c r="B14" s="121"/>
      <c r="C14" s="121"/>
      <c r="D14" s="121"/>
    </row>
    <row r="15" spans="1:256" s="45" customFormat="1" ht="20.100000000000001" customHeight="1" thickBot="1" x14ac:dyDescent="0.3">
      <c r="A15" s="117" t="s">
        <v>135</v>
      </c>
      <c r="B15" s="118"/>
      <c r="C15" s="119"/>
      <c r="D15" s="120"/>
    </row>
    <row r="16" spans="1:256" s="45" customFormat="1" ht="15.6" customHeight="1" x14ac:dyDescent="0.25"/>
    <row r="17" spans="1:4" s="45" customFormat="1" ht="15.75" customHeight="1" thickBot="1" x14ac:dyDescent="0.3">
      <c r="A17" s="122" t="s">
        <v>29</v>
      </c>
      <c r="B17" s="122"/>
      <c r="C17" s="122"/>
      <c r="D17" s="122"/>
    </row>
    <row r="18" spans="1:4" s="45" customFormat="1" ht="409.6" customHeight="1" thickBot="1" x14ac:dyDescent="0.3">
      <c r="A18" s="123" t="s">
        <v>136</v>
      </c>
      <c r="B18" s="124"/>
      <c r="C18" s="125"/>
      <c r="D18" s="126"/>
    </row>
    <row r="19" spans="1:4" ht="24" customHeight="1" x14ac:dyDescent="0.25"/>
  </sheetData>
  <sheetProtection sheet="1" objects="1" scenarios="1"/>
  <dataConsolidate/>
  <mergeCells count="13">
    <mergeCell ref="A11:D11"/>
    <mergeCell ref="A1:B1"/>
    <mergeCell ref="C1:D1"/>
    <mergeCell ref="A6:D6"/>
    <mergeCell ref="A8:D8"/>
    <mergeCell ref="A9:D9"/>
    <mergeCell ref="A3:D3"/>
    <mergeCell ref="A4:D4"/>
    <mergeCell ref="A12:D12"/>
    <mergeCell ref="A14:D14"/>
    <mergeCell ref="A15:D15"/>
    <mergeCell ref="A17:D17"/>
    <mergeCell ref="A18:D18"/>
  </mergeCells>
  <pageMargins left="0.70866141732283472" right="0.70866141732283472" top="0.98425196850393704" bottom="1.1811023622047245" header="0.31496062992125984" footer="0.31496062992125984"/>
  <pageSetup paperSize="9" scale="94" orientation="portrait" horizontalDpi="30066" verticalDpi="26478" r:id="rId1"/>
  <headerFooter alignWithMargins="0">
    <oddFooter>&amp;L&amp;"Arial,Standard"&amp;7&amp;F / &amp;A&amp;R&amp;"Arial? ,Standard"&amp;7Seite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1"/>
  <sheetViews>
    <sheetView showGridLines="0" zoomScaleNormal="100" workbookViewId="0">
      <selection activeCell="B12" sqref="B12:C12"/>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27" t="s">
        <v>131</v>
      </c>
      <c r="B1" s="128"/>
      <c r="C1" s="129" t="s">
        <v>0</v>
      </c>
      <c r="D1" s="130"/>
    </row>
    <row r="2" spans="1:256" ht="11.1" customHeight="1" x14ac:dyDescent="0.25"/>
    <row r="3" spans="1:256" ht="15.75" customHeight="1" x14ac:dyDescent="0.25">
      <c r="A3" s="131" t="s">
        <v>120</v>
      </c>
      <c r="B3" s="131"/>
      <c r="C3" s="131"/>
      <c r="D3" s="13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09" t="s">
        <v>122</v>
      </c>
      <c r="B4" s="109"/>
      <c r="C4" s="109"/>
      <c r="D4" s="109"/>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row r="6" spans="1:256" s="45" customFormat="1" ht="15.75" customHeight="1" x14ac:dyDescent="0.25">
      <c r="A6" s="114" t="s">
        <v>107</v>
      </c>
      <c r="B6" s="114"/>
      <c r="C6" s="114"/>
      <c r="D6" s="114"/>
    </row>
    <row r="7" spans="1:256" s="45" customFormat="1" ht="11.1" customHeight="1" x14ac:dyDescent="0.25"/>
    <row r="8" spans="1:256" s="45" customFormat="1" ht="15.75" customHeight="1" x14ac:dyDescent="0.25">
      <c r="A8" s="121" t="s">
        <v>28</v>
      </c>
      <c r="B8" s="121"/>
      <c r="C8" s="121"/>
      <c r="D8" s="121"/>
    </row>
    <row r="9" spans="1:256" s="45" customFormat="1" ht="20.100000000000001" customHeight="1" x14ac:dyDescent="0.25">
      <c r="A9" s="135" t="str">
        <f>IF(ALLGEMEINES!$A$15="","",ALLGEMEINES!$A$15)</f>
        <v>K-2016-I3</v>
      </c>
      <c r="B9" s="136"/>
      <c r="C9" s="137"/>
      <c r="D9" s="138"/>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ht="15.75" thickBot="1" x14ac:dyDescent="0.3">
      <c r="A11" s="80" t="s">
        <v>8</v>
      </c>
      <c r="B11" s="139" t="s">
        <v>9</v>
      </c>
      <c r="C11" s="139"/>
      <c r="D11" s="80" t="s">
        <v>10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pans="1:256" ht="16.5" thickBot="1" x14ac:dyDescent="0.3">
      <c r="A12" s="81">
        <v>1</v>
      </c>
      <c r="B12" s="132" t="s">
        <v>137</v>
      </c>
      <c r="C12" s="133"/>
      <c r="D12" s="106" t="s">
        <v>138</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pans="1:256" ht="16.5" thickBot="1" x14ac:dyDescent="0.3">
      <c r="A13" s="81">
        <v>2</v>
      </c>
      <c r="B13" s="132" t="s">
        <v>139</v>
      </c>
      <c r="C13" s="133"/>
      <c r="D13" s="106" t="s">
        <v>140</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pans="1:256" ht="16.5" thickBot="1" x14ac:dyDescent="0.3">
      <c r="A14" s="81">
        <v>3</v>
      </c>
      <c r="B14" s="132" t="s">
        <v>141</v>
      </c>
      <c r="C14" s="133"/>
      <c r="D14" s="106" t="s">
        <v>142</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row>
    <row r="15" spans="1:256" ht="16.5" thickBot="1" x14ac:dyDescent="0.3">
      <c r="A15" s="81">
        <v>4</v>
      </c>
      <c r="B15" s="132" t="s">
        <v>143</v>
      </c>
      <c r="C15" s="133"/>
      <c r="D15" s="106" t="s">
        <v>144</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row>
    <row r="16" spans="1:256" ht="16.5" thickBot="1" x14ac:dyDescent="0.3">
      <c r="A16" s="81">
        <v>5</v>
      </c>
      <c r="B16" s="132" t="s">
        <v>145</v>
      </c>
      <c r="C16" s="133"/>
      <c r="D16" s="106" t="s">
        <v>146</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row>
    <row r="17" spans="1:256" ht="16.5" thickBot="1" x14ac:dyDescent="0.3">
      <c r="A17" s="81">
        <v>6</v>
      </c>
      <c r="B17" s="132" t="s">
        <v>147</v>
      </c>
      <c r="C17" s="133"/>
      <c r="D17" s="106" t="s">
        <v>148</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ht="16.5" thickBot="1" x14ac:dyDescent="0.3">
      <c r="A18" s="81">
        <v>7</v>
      </c>
      <c r="B18" s="132"/>
      <c r="C18" s="134"/>
      <c r="D18" s="106"/>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pans="1:256" ht="16.5" thickBot="1" x14ac:dyDescent="0.3">
      <c r="A19" s="81">
        <v>8</v>
      </c>
      <c r="B19" s="132"/>
      <c r="C19" s="134"/>
      <c r="D19" s="106"/>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pans="1:256" ht="16.5" thickBot="1" x14ac:dyDescent="0.3">
      <c r="A20" s="81">
        <v>9</v>
      </c>
      <c r="B20" s="132"/>
      <c r="C20" s="134"/>
      <c r="D20" s="106"/>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pans="1:256" ht="16.5" thickBot="1" x14ac:dyDescent="0.3">
      <c r="A21" s="81">
        <v>10</v>
      </c>
      <c r="B21" s="132"/>
      <c r="C21" s="134"/>
      <c r="D21" s="106"/>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sheetData>
  <sheetProtection sheet="1" objects="1" scenarios="1"/>
  <dataConsolidate/>
  <mergeCells count="18">
    <mergeCell ref="B16:C16"/>
    <mergeCell ref="A1:B1"/>
    <mergeCell ref="C1:D1"/>
    <mergeCell ref="A6:D6"/>
    <mergeCell ref="A8:D8"/>
    <mergeCell ref="A9:D9"/>
    <mergeCell ref="B11:C11"/>
    <mergeCell ref="B12:C12"/>
    <mergeCell ref="B13:C13"/>
    <mergeCell ref="B14:C14"/>
    <mergeCell ref="B15:C15"/>
    <mergeCell ref="A3:D3"/>
    <mergeCell ref="A4:D4"/>
    <mergeCell ref="B17:C17"/>
    <mergeCell ref="B18:C18"/>
    <mergeCell ref="B19:C19"/>
    <mergeCell ref="B20:C20"/>
    <mergeCell ref="B21:C21"/>
  </mergeCells>
  <pageMargins left="0.70866141732283472" right="0.70866141732283472" top="0.98425196850393704" bottom="1.1811023622047245" header="0.31496062992125984" footer="0.31496062992125984"/>
  <pageSetup paperSize="9" scale="99" orientation="portrait" horizontalDpi="30066" verticalDpi="26478" r:id="rId1"/>
  <headerFooter alignWithMargins="0">
    <oddFooter>&amp;L&amp;"Arial,Standard"&amp;7&amp;F / &amp;A&amp;R&amp;"Arial? ,Standard"&amp;7Seite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abColor rgb="FF92D050"/>
  </sheetPr>
  <dimension ref="A1:IV105"/>
  <sheetViews>
    <sheetView showGridLines="0" zoomScaleNormal="100" workbookViewId="0">
      <selection activeCell="E11" sqref="E11"/>
    </sheetView>
  </sheetViews>
  <sheetFormatPr baseColWidth="10" defaultColWidth="10.7109375" defaultRowHeight="15" x14ac:dyDescent="0.25"/>
  <cols>
    <col min="1" max="1" width="5.7109375" style="3" customWidth="1"/>
    <col min="2" max="2" width="15.7109375" style="3" customWidth="1"/>
    <col min="3" max="3" width="50.7109375" style="3" customWidth="1"/>
    <col min="4" max="4" width="45.7109375" style="9" customWidth="1"/>
    <col min="5" max="5" width="15.7109375" style="3" customWidth="1"/>
    <col min="6" max="6" width="5.7109375" style="23" bestFit="1" customWidth="1"/>
    <col min="7" max="254" width="10.7109375" style="3" bestFit="1" customWidth="1"/>
    <col min="255" max="16384" width="10.7109375" style="4"/>
  </cols>
  <sheetData>
    <row r="1" spans="1:256" s="3" customFormat="1" ht="9.9499999999999993" customHeight="1" x14ac:dyDescent="0.25">
      <c r="A1" s="161" t="s">
        <v>131</v>
      </c>
      <c r="B1" s="161"/>
      <c r="C1" s="129" t="s">
        <v>0</v>
      </c>
      <c r="D1" s="130"/>
      <c r="E1" s="130"/>
      <c r="F1" s="23"/>
    </row>
    <row r="2" spans="1:256"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row>
    <row r="3" spans="1:256" ht="15.75" customHeight="1" x14ac:dyDescent="0.25">
      <c r="A3" s="131" t="s">
        <v>120</v>
      </c>
      <c r="B3" s="131"/>
      <c r="C3" s="131"/>
      <c r="D3" s="131"/>
      <c r="F3" s="3"/>
      <c r="IU3" s="3"/>
      <c r="IV3" s="3"/>
    </row>
    <row r="4" spans="1:256" ht="99" customHeight="1" x14ac:dyDescent="0.25">
      <c r="A4" s="109" t="s">
        <v>123</v>
      </c>
      <c r="B4" s="109"/>
      <c r="C4" s="109"/>
      <c r="D4" s="109"/>
      <c r="E4" s="109"/>
      <c r="F4" s="3"/>
      <c r="IU4" s="3"/>
      <c r="IV4" s="3"/>
    </row>
    <row r="5" spans="1:256" ht="24" customHeight="1" x14ac:dyDescent="0.25"/>
    <row r="6" spans="1:256" s="3" customFormat="1" ht="15.75" customHeight="1" x14ac:dyDescent="0.25">
      <c r="A6" s="162" t="s">
        <v>34</v>
      </c>
      <c r="B6" s="163"/>
      <c r="C6" s="164"/>
      <c r="D6" s="114"/>
      <c r="E6" s="114"/>
      <c r="F6" s="23"/>
    </row>
    <row r="7" spans="1:256" s="3" customFormat="1" ht="11.1" customHeight="1" x14ac:dyDescent="0.25">
      <c r="F7" s="23"/>
    </row>
    <row r="8" spans="1:256" s="45" customFormat="1" ht="20.100000000000001" customHeight="1" x14ac:dyDescent="0.25">
      <c r="A8" s="165" t="s">
        <v>35</v>
      </c>
      <c r="B8" s="166"/>
      <c r="C8" s="166"/>
      <c r="D8" s="62"/>
      <c r="E8" s="63"/>
      <c r="F8" s="64"/>
    </row>
    <row r="9" spans="1:256" s="3" customFormat="1" ht="12.75" customHeight="1" x14ac:dyDescent="0.25">
      <c r="A9" s="167" t="s">
        <v>36</v>
      </c>
      <c r="B9" s="168"/>
      <c r="C9" s="169"/>
      <c r="D9" s="65"/>
      <c r="E9" s="66"/>
      <c r="F9" s="23"/>
    </row>
    <row r="10" spans="1:256" s="38" customFormat="1" ht="15.75" customHeight="1" thickBot="1" x14ac:dyDescent="0.25">
      <c r="A10" s="46"/>
      <c r="B10" s="170" t="s">
        <v>42</v>
      </c>
      <c r="C10" s="171"/>
      <c r="D10" s="47"/>
      <c r="E10" s="67"/>
      <c r="F10" s="68"/>
    </row>
    <row r="11" spans="1:256" s="3" customFormat="1" ht="27" customHeight="1" thickBot="1" x14ac:dyDescent="0.3">
      <c r="A11" s="52" t="s">
        <v>37</v>
      </c>
      <c r="B11" s="172" t="s">
        <v>39</v>
      </c>
      <c r="C11" s="173"/>
      <c r="D11" s="174" t="s">
        <v>46</v>
      </c>
      <c r="E11" s="1">
        <v>-4</v>
      </c>
      <c r="F11" s="23"/>
    </row>
    <row r="12" spans="1:256" s="3" customFormat="1" ht="27" customHeight="1" thickBot="1" x14ac:dyDescent="0.3">
      <c r="A12" s="52" t="s">
        <v>38</v>
      </c>
      <c r="B12" s="172" t="s">
        <v>40</v>
      </c>
      <c r="C12" s="173"/>
      <c r="D12" s="175"/>
      <c r="E12" s="1">
        <v>4</v>
      </c>
      <c r="F12" s="23"/>
    </row>
    <row r="13" spans="1:256" ht="24" customHeight="1" x14ac:dyDescent="0.25"/>
    <row r="14" spans="1:256" s="3" customFormat="1" ht="15.75" customHeight="1" x14ac:dyDescent="0.25">
      <c r="A14" s="162" t="s">
        <v>33</v>
      </c>
      <c r="B14" s="162"/>
      <c r="C14" s="162"/>
      <c r="D14" s="162"/>
      <c r="E14" s="162"/>
      <c r="F14" s="69">
        <f>SUM(F19:F23,F28:F32,F37:F41,F46:F50,F55:F59,F64:F68,F73:F77,F82:F86,F91:F95,F100:F104)</f>
        <v>69</v>
      </c>
    </row>
    <row r="15" spans="1:256" s="3" customFormat="1" ht="11.1" customHeight="1" thickBot="1" x14ac:dyDescent="0.3">
      <c r="F15" s="23"/>
    </row>
    <row r="16" spans="1:256" s="45" customFormat="1" ht="20.100000000000001" customHeight="1" thickBot="1" x14ac:dyDescent="0.3">
      <c r="A16" s="147" t="s">
        <v>11</v>
      </c>
      <c r="B16" s="148"/>
      <c r="C16" s="149"/>
      <c r="D16" s="70" t="s">
        <v>44</v>
      </c>
      <c r="E16" s="87">
        <v>5</v>
      </c>
      <c r="F16" s="64"/>
    </row>
    <row r="17" spans="1:6" s="3" customFormat="1" ht="12.75" customHeight="1" thickBot="1" x14ac:dyDescent="0.3">
      <c r="A17" s="160" t="s">
        <v>12</v>
      </c>
      <c r="B17" s="151"/>
      <c r="C17" s="152"/>
      <c r="D17" s="71"/>
      <c r="E17" s="72" t="s">
        <v>45</v>
      </c>
      <c r="F17" s="23"/>
    </row>
    <row r="18" spans="1:6" s="38" customFormat="1" ht="15.75" customHeight="1" thickBot="1" x14ac:dyDescent="0.25">
      <c r="A18" s="46" t="s">
        <v>8</v>
      </c>
      <c r="B18" s="153" t="s">
        <v>13</v>
      </c>
      <c r="C18" s="153"/>
      <c r="D18" s="73" t="s">
        <v>14</v>
      </c>
      <c r="E18" s="74" t="s">
        <v>43</v>
      </c>
      <c r="F18" s="68"/>
    </row>
    <row r="19" spans="1:6" s="3" customFormat="1" ht="27" customHeight="1" thickBot="1" x14ac:dyDescent="0.3">
      <c r="A19" s="75" t="str">
        <f>IF(B19="","","1a")</f>
        <v>1a</v>
      </c>
      <c r="B19" s="144" t="s">
        <v>78</v>
      </c>
      <c r="C19" s="145"/>
      <c r="D19" s="2" t="s">
        <v>149</v>
      </c>
      <c r="E19" s="107">
        <v>2</v>
      </c>
      <c r="F19" s="76">
        <f>IF(B19="","",$E$16+E19)</f>
        <v>7</v>
      </c>
    </row>
    <row r="20" spans="1:6" s="3" customFormat="1" ht="27" customHeight="1" thickBot="1" x14ac:dyDescent="0.3">
      <c r="A20" s="75" t="str">
        <f>IF(B20="","","1b")</f>
        <v>1b</v>
      </c>
      <c r="B20" s="144" t="s">
        <v>79</v>
      </c>
      <c r="C20" s="145"/>
      <c r="D20" s="2" t="s">
        <v>149</v>
      </c>
      <c r="E20" s="107">
        <v>0</v>
      </c>
      <c r="F20" s="76">
        <f t="shared" ref="F20:F23" si="0">IF(B20="","",$E$16+E20)</f>
        <v>5</v>
      </c>
    </row>
    <row r="21" spans="1:6" s="3" customFormat="1" ht="27" customHeight="1" thickBot="1" x14ac:dyDescent="0.3">
      <c r="A21" s="75" t="str">
        <f>IF(B21="","","1c")</f>
        <v/>
      </c>
      <c r="B21" s="146"/>
      <c r="C21" s="145"/>
      <c r="D21" s="108"/>
      <c r="E21" s="107">
        <v>0</v>
      </c>
      <c r="F21" s="76" t="str">
        <f t="shared" si="0"/>
        <v/>
      </c>
    </row>
    <row r="22" spans="1:6" s="3" customFormat="1" ht="27" customHeight="1" thickBot="1" x14ac:dyDescent="0.3">
      <c r="A22" s="75" t="str">
        <f>IF(B22="","","1d")</f>
        <v/>
      </c>
      <c r="B22" s="144"/>
      <c r="C22" s="145"/>
      <c r="D22" s="2"/>
      <c r="E22" s="107">
        <v>0</v>
      </c>
      <c r="F22" s="76" t="str">
        <f>IF(B22="","",$E$16+E22)</f>
        <v/>
      </c>
    </row>
    <row r="23" spans="1:6" s="3" customFormat="1" ht="27" customHeight="1" thickBot="1" x14ac:dyDescent="0.3">
      <c r="A23" s="75" t="str">
        <f>IF(B23="","","1e")</f>
        <v/>
      </c>
      <c r="B23" s="144"/>
      <c r="C23" s="145"/>
      <c r="D23" s="108"/>
      <c r="E23" s="107">
        <v>0</v>
      </c>
      <c r="F23" s="76" t="str">
        <f t="shared" si="0"/>
        <v/>
      </c>
    </row>
    <row r="24" spans="1:6" s="3" customFormat="1" ht="11.1" customHeight="1" thickBot="1" x14ac:dyDescent="0.3">
      <c r="E24" s="22"/>
      <c r="F24" s="76"/>
    </row>
    <row r="25" spans="1:6" s="45" customFormat="1" ht="20.100000000000001" customHeight="1" thickBot="1" x14ac:dyDescent="0.3">
      <c r="A25" s="147" t="s">
        <v>76</v>
      </c>
      <c r="B25" s="158"/>
      <c r="C25" s="159"/>
      <c r="D25" s="70" t="s">
        <v>44</v>
      </c>
      <c r="E25" s="87">
        <v>3</v>
      </c>
      <c r="F25" s="76"/>
    </row>
    <row r="26" spans="1:6" s="3" customFormat="1" ht="12.75" customHeight="1" thickBot="1" x14ac:dyDescent="0.3">
      <c r="A26" s="160" t="s">
        <v>15</v>
      </c>
      <c r="B26" s="151"/>
      <c r="C26" s="152"/>
      <c r="D26" s="71"/>
      <c r="E26" s="72" t="s">
        <v>45</v>
      </c>
      <c r="F26" s="76"/>
    </row>
    <row r="27" spans="1:6" s="38" customFormat="1" ht="15.75" customHeight="1" thickBot="1" x14ac:dyDescent="0.25">
      <c r="A27" s="46" t="s">
        <v>8</v>
      </c>
      <c r="B27" s="153" t="s">
        <v>13</v>
      </c>
      <c r="C27" s="153"/>
      <c r="D27" s="73" t="s">
        <v>14</v>
      </c>
      <c r="E27" s="74" t="s">
        <v>43</v>
      </c>
      <c r="F27" s="76"/>
    </row>
    <row r="28" spans="1:6" s="3" customFormat="1" ht="27" customHeight="1" thickBot="1" x14ac:dyDescent="0.3">
      <c r="A28" s="75" t="str">
        <f>IF(B28="","","2a")</f>
        <v>2a</v>
      </c>
      <c r="B28" s="146" t="s">
        <v>16</v>
      </c>
      <c r="C28" s="145"/>
      <c r="D28" s="2" t="s">
        <v>150</v>
      </c>
      <c r="E28" s="107">
        <v>3</v>
      </c>
      <c r="F28" s="76">
        <f>IF(B28="","",$E$25+E28)</f>
        <v>6</v>
      </c>
    </row>
    <row r="29" spans="1:6" s="3" customFormat="1" ht="27" customHeight="1" thickBot="1" x14ac:dyDescent="0.3">
      <c r="A29" s="75" t="str">
        <f>IF(B29="","","2b")</f>
        <v>2b</v>
      </c>
      <c r="B29" s="146" t="s">
        <v>17</v>
      </c>
      <c r="C29" s="145"/>
      <c r="D29" s="2" t="s">
        <v>150</v>
      </c>
      <c r="E29" s="107">
        <v>0</v>
      </c>
      <c r="F29" s="76">
        <f t="shared" ref="F29:F32" si="1">IF(B29="","",$E$25+E29)</f>
        <v>3</v>
      </c>
    </row>
    <row r="30" spans="1:6" s="3" customFormat="1" ht="27" customHeight="1" thickBot="1" x14ac:dyDescent="0.3">
      <c r="A30" s="75" t="str">
        <f>IF(B30="","","2c")</f>
        <v/>
      </c>
      <c r="B30" s="146"/>
      <c r="C30" s="145"/>
      <c r="D30" s="108"/>
      <c r="E30" s="107">
        <v>0</v>
      </c>
      <c r="F30" s="76" t="str">
        <f t="shared" si="1"/>
        <v/>
      </c>
    </row>
    <row r="31" spans="1:6" s="3" customFormat="1" ht="27" customHeight="1" thickBot="1" x14ac:dyDescent="0.3">
      <c r="A31" s="75" t="str">
        <f>IF(B31="","","2d")</f>
        <v/>
      </c>
      <c r="B31" s="144"/>
      <c r="C31" s="145"/>
      <c r="D31" s="2"/>
      <c r="E31" s="107">
        <v>0</v>
      </c>
      <c r="F31" s="76" t="str">
        <f t="shared" si="1"/>
        <v/>
      </c>
    </row>
    <row r="32" spans="1:6" s="3" customFormat="1" ht="27" customHeight="1" thickBot="1" x14ac:dyDescent="0.3">
      <c r="A32" s="75" t="str">
        <f>IF(B32="","","2e")</f>
        <v/>
      </c>
      <c r="B32" s="144"/>
      <c r="C32" s="145"/>
      <c r="D32" s="108"/>
      <c r="E32" s="107">
        <v>0</v>
      </c>
      <c r="F32" s="76" t="str">
        <f t="shared" si="1"/>
        <v/>
      </c>
    </row>
    <row r="33" spans="1:6" s="3" customFormat="1" ht="11.1" customHeight="1" thickBot="1" x14ac:dyDescent="0.3">
      <c r="E33" s="22"/>
      <c r="F33" s="76"/>
    </row>
    <row r="34" spans="1:6" s="45" customFormat="1" ht="20.100000000000001" customHeight="1" thickBot="1" x14ac:dyDescent="0.3">
      <c r="A34" s="147" t="s">
        <v>77</v>
      </c>
      <c r="B34" s="148"/>
      <c r="C34" s="149"/>
      <c r="D34" s="70" t="s">
        <v>44</v>
      </c>
      <c r="E34" s="87">
        <v>1</v>
      </c>
      <c r="F34" s="76"/>
    </row>
    <row r="35" spans="1:6" s="3" customFormat="1" ht="12.75" customHeight="1" thickBot="1" x14ac:dyDescent="0.3">
      <c r="A35" s="150" t="s">
        <v>41</v>
      </c>
      <c r="B35" s="151"/>
      <c r="C35" s="152"/>
      <c r="D35" s="71"/>
      <c r="E35" s="72" t="s">
        <v>45</v>
      </c>
      <c r="F35" s="76"/>
    </row>
    <row r="36" spans="1:6" s="38" customFormat="1" ht="15.75" customHeight="1" thickBot="1" x14ac:dyDescent="0.25">
      <c r="A36" s="46" t="s">
        <v>8</v>
      </c>
      <c r="B36" s="153" t="s">
        <v>13</v>
      </c>
      <c r="C36" s="153"/>
      <c r="D36" s="73" t="s">
        <v>14</v>
      </c>
      <c r="E36" s="74" t="s">
        <v>43</v>
      </c>
      <c r="F36" s="76"/>
    </row>
    <row r="37" spans="1:6" s="3" customFormat="1" ht="27" customHeight="1" thickBot="1" x14ac:dyDescent="0.3">
      <c r="A37" s="75" t="str">
        <f>IF(B37="","","3a")</f>
        <v>3a</v>
      </c>
      <c r="B37" s="146" t="s">
        <v>18</v>
      </c>
      <c r="C37" s="145"/>
      <c r="D37" s="2" t="s">
        <v>151</v>
      </c>
      <c r="E37" s="107">
        <v>2</v>
      </c>
      <c r="F37" s="76">
        <f>IF(B37="","",$E$34+E37)</f>
        <v>3</v>
      </c>
    </row>
    <row r="38" spans="1:6" s="3" customFormat="1" ht="27" customHeight="1" thickBot="1" x14ac:dyDescent="0.3">
      <c r="A38" s="75" t="str">
        <f>IF(B38="","","3b")</f>
        <v>3b</v>
      </c>
      <c r="B38" s="144" t="s">
        <v>103</v>
      </c>
      <c r="C38" s="145"/>
      <c r="D38" s="2" t="s">
        <v>151</v>
      </c>
      <c r="E38" s="107">
        <v>0</v>
      </c>
      <c r="F38" s="76">
        <f t="shared" ref="F38:F41" si="2">IF(B38="","",$E$34+E38)</f>
        <v>1</v>
      </c>
    </row>
    <row r="39" spans="1:6" s="3" customFormat="1" ht="27" customHeight="1" thickBot="1" x14ac:dyDescent="0.3">
      <c r="A39" s="75" t="str">
        <f>IF(B39="","","3c")</f>
        <v>3c</v>
      </c>
      <c r="B39" s="144" t="s">
        <v>80</v>
      </c>
      <c r="C39" s="145"/>
      <c r="D39" s="2" t="s">
        <v>151</v>
      </c>
      <c r="E39" s="107">
        <v>3</v>
      </c>
      <c r="F39" s="76">
        <f>IF(B39="","",$E$34+E39)</f>
        <v>4</v>
      </c>
    </row>
    <row r="40" spans="1:6" s="3" customFormat="1" ht="27" customHeight="1" thickBot="1" x14ac:dyDescent="0.3">
      <c r="A40" s="75" t="str">
        <f>IF(B40="","","3d")</f>
        <v>3d</v>
      </c>
      <c r="B40" s="144" t="s">
        <v>152</v>
      </c>
      <c r="C40" s="145"/>
      <c r="D40" s="2" t="s">
        <v>153</v>
      </c>
      <c r="E40" s="107">
        <v>1</v>
      </c>
      <c r="F40" s="76">
        <f>IF(B40="","",$E$34+E40)</f>
        <v>2</v>
      </c>
    </row>
    <row r="41" spans="1:6" s="3" customFormat="1" ht="27" customHeight="1" thickBot="1" x14ac:dyDescent="0.3">
      <c r="A41" s="75" t="str">
        <f>IF(B41="","","3e")</f>
        <v/>
      </c>
      <c r="B41" s="144"/>
      <c r="C41" s="145"/>
      <c r="D41" s="108"/>
      <c r="E41" s="107">
        <v>0</v>
      </c>
      <c r="F41" s="76" t="str">
        <f t="shared" si="2"/>
        <v/>
      </c>
    </row>
    <row r="42" spans="1:6" s="3" customFormat="1" ht="11.1" customHeight="1" thickBot="1" x14ac:dyDescent="0.3">
      <c r="E42" s="22"/>
      <c r="F42" s="76"/>
    </row>
    <row r="43" spans="1:6" s="45" customFormat="1" ht="20.100000000000001" customHeight="1" thickBot="1" x14ac:dyDescent="0.3">
      <c r="A43" s="147" t="s">
        <v>81</v>
      </c>
      <c r="B43" s="148"/>
      <c r="C43" s="149"/>
      <c r="D43" s="70" t="s">
        <v>44</v>
      </c>
      <c r="E43" s="87">
        <v>5</v>
      </c>
      <c r="F43" s="76"/>
    </row>
    <row r="44" spans="1:6" s="3" customFormat="1" ht="12.75" customHeight="1" thickBot="1" x14ac:dyDescent="0.3">
      <c r="A44" s="150" t="s">
        <v>84</v>
      </c>
      <c r="B44" s="151"/>
      <c r="C44" s="152"/>
      <c r="D44" s="71"/>
      <c r="E44" s="72" t="s">
        <v>45</v>
      </c>
      <c r="F44" s="76"/>
    </row>
    <row r="45" spans="1:6" s="38" customFormat="1" ht="15.75" customHeight="1" thickBot="1" x14ac:dyDescent="0.25">
      <c r="A45" s="46" t="s">
        <v>8</v>
      </c>
      <c r="B45" s="153" t="s">
        <v>13</v>
      </c>
      <c r="C45" s="153"/>
      <c r="D45" s="73" t="s">
        <v>14</v>
      </c>
      <c r="E45" s="74" t="s">
        <v>43</v>
      </c>
      <c r="F45" s="76"/>
    </row>
    <row r="46" spans="1:6" s="3" customFormat="1" ht="27" customHeight="1" thickBot="1" x14ac:dyDescent="0.3">
      <c r="A46" s="75" t="str">
        <f>IF(B46="","","4a")</f>
        <v>4a</v>
      </c>
      <c r="B46" s="144" t="s">
        <v>83</v>
      </c>
      <c r="C46" s="145"/>
      <c r="D46" s="2" t="s">
        <v>154</v>
      </c>
      <c r="E46" s="107">
        <v>0</v>
      </c>
      <c r="F46" s="76">
        <f>IF(B46="","",$E$43+E46)</f>
        <v>5</v>
      </c>
    </row>
    <row r="47" spans="1:6" s="3" customFormat="1" ht="27" customHeight="1" thickBot="1" x14ac:dyDescent="0.3">
      <c r="A47" s="75" t="str">
        <f>IF(B47="","","4b")</f>
        <v>4b</v>
      </c>
      <c r="B47" s="144" t="s">
        <v>155</v>
      </c>
      <c r="C47" s="145"/>
      <c r="D47" s="2" t="s">
        <v>156</v>
      </c>
      <c r="E47" s="107">
        <v>3</v>
      </c>
      <c r="F47" s="76">
        <f t="shared" ref="F47:F48" si="3">IF(B47="","",$E$43+E47)</f>
        <v>8</v>
      </c>
    </row>
    <row r="48" spans="1:6" s="3" customFormat="1" ht="27" customHeight="1" thickBot="1" x14ac:dyDescent="0.3">
      <c r="A48" s="75" t="str">
        <f>IF(B48="","","4c")</f>
        <v/>
      </c>
      <c r="B48" s="144"/>
      <c r="C48" s="145"/>
      <c r="D48" s="2"/>
      <c r="E48" s="107">
        <v>0</v>
      </c>
      <c r="F48" s="76" t="str">
        <f t="shared" si="3"/>
        <v/>
      </c>
    </row>
    <row r="49" spans="1:6" s="3" customFormat="1" ht="27" customHeight="1" thickBot="1" x14ac:dyDescent="0.3">
      <c r="A49" s="75" t="str">
        <f>IF(B49="","","4d")</f>
        <v/>
      </c>
      <c r="B49" s="144"/>
      <c r="C49" s="145"/>
      <c r="D49" s="2"/>
      <c r="E49" s="107">
        <v>0</v>
      </c>
      <c r="F49" s="76" t="str">
        <f>IF(B49="","",$E$43+E49)</f>
        <v/>
      </c>
    </row>
    <row r="50" spans="1:6" s="3" customFormat="1" ht="27" customHeight="1" thickBot="1" x14ac:dyDescent="0.3">
      <c r="A50" s="75" t="str">
        <f>IF(B50="","","4e")</f>
        <v/>
      </c>
      <c r="B50" s="144"/>
      <c r="C50" s="145"/>
      <c r="D50" s="2"/>
      <c r="E50" s="107">
        <v>0</v>
      </c>
      <c r="F50" s="76" t="str">
        <f>IF(B50="","",$E$43+E50)</f>
        <v/>
      </c>
    </row>
    <row r="51" spans="1:6" s="3" customFormat="1" ht="11.1" customHeight="1" thickBot="1" x14ac:dyDescent="0.3">
      <c r="E51" s="22"/>
      <c r="F51" s="76"/>
    </row>
    <row r="52" spans="1:6" s="45" customFormat="1" ht="20.100000000000001" customHeight="1" thickBot="1" x14ac:dyDescent="0.3">
      <c r="A52" s="147" t="s">
        <v>82</v>
      </c>
      <c r="B52" s="148"/>
      <c r="C52" s="149"/>
      <c r="D52" s="70" t="s">
        <v>44</v>
      </c>
      <c r="E52" s="87">
        <v>2</v>
      </c>
      <c r="F52" s="76"/>
    </row>
    <row r="53" spans="1:6" s="3" customFormat="1" ht="12.75" customHeight="1" thickBot="1" x14ac:dyDescent="0.3">
      <c r="A53" s="155" t="s">
        <v>85</v>
      </c>
      <c r="B53" s="156"/>
      <c r="C53" s="157"/>
      <c r="D53" s="71"/>
      <c r="E53" s="72" t="s">
        <v>45</v>
      </c>
      <c r="F53" s="76"/>
    </row>
    <row r="54" spans="1:6" s="38" customFormat="1" ht="15.75" customHeight="1" thickBot="1" x14ac:dyDescent="0.25">
      <c r="A54" s="46" t="s">
        <v>8</v>
      </c>
      <c r="B54" s="153" t="s">
        <v>13</v>
      </c>
      <c r="C54" s="153"/>
      <c r="D54" s="73" t="s">
        <v>14</v>
      </c>
      <c r="E54" s="74" t="s">
        <v>43</v>
      </c>
      <c r="F54" s="76"/>
    </row>
    <row r="55" spans="1:6" s="3" customFormat="1" ht="27" customHeight="1" thickBot="1" x14ac:dyDescent="0.3">
      <c r="A55" s="75" t="str">
        <f>IF(B55="","","5a")</f>
        <v>5a</v>
      </c>
      <c r="B55" s="144" t="s">
        <v>86</v>
      </c>
      <c r="C55" s="141"/>
      <c r="D55" s="2" t="s">
        <v>157</v>
      </c>
      <c r="E55" s="107">
        <v>3</v>
      </c>
      <c r="F55" s="76">
        <f>IF(B55="","",$E$52+E55)</f>
        <v>5</v>
      </c>
    </row>
    <row r="56" spans="1:6" s="3" customFormat="1" ht="27" customHeight="1" thickBot="1" x14ac:dyDescent="0.3">
      <c r="A56" s="75" t="str">
        <f>IF(B56="","","5b")</f>
        <v>5b</v>
      </c>
      <c r="B56" s="144" t="s">
        <v>87</v>
      </c>
      <c r="C56" s="141"/>
      <c r="D56" s="2" t="s">
        <v>158</v>
      </c>
      <c r="E56" s="107">
        <v>0</v>
      </c>
      <c r="F56" s="76">
        <f>IF(B56="","",$E$52+E56)</f>
        <v>2</v>
      </c>
    </row>
    <row r="57" spans="1:6" s="3" customFormat="1" ht="27" customHeight="1" thickBot="1" x14ac:dyDescent="0.3">
      <c r="A57" s="75" t="str">
        <f>IF(B57="","","5c")</f>
        <v>5c</v>
      </c>
      <c r="B57" s="144" t="s">
        <v>88</v>
      </c>
      <c r="C57" s="141"/>
      <c r="D57" s="2" t="s">
        <v>159</v>
      </c>
      <c r="E57" s="107">
        <v>1</v>
      </c>
      <c r="F57" s="76">
        <f t="shared" ref="F57:F59" si="4">IF(B57="","",$E$52+E57)</f>
        <v>3</v>
      </c>
    </row>
    <row r="58" spans="1:6" s="3" customFormat="1" ht="27" customHeight="1" thickBot="1" x14ac:dyDescent="0.3">
      <c r="A58" s="75" t="str">
        <f>IF(B58="","","5d")</f>
        <v/>
      </c>
      <c r="B58" s="144"/>
      <c r="C58" s="141"/>
      <c r="D58" s="2"/>
      <c r="E58" s="107">
        <v>0</v>
      </c>
      <c r="F58" s="76" t="str">
        <f t="shared" si="4"/>
        <v/>
      </c>
    </row>
    <row r="59" spans="1:6" s="3" customFormat="1" ht="27" customHeight="1" thickBot="1" x14ac:dyDescent="0.3">
      <c r="A59" s="75" t="str">
        <f>IF(B59="","","5e")</f>
        <v/>
      </c>
      <c r="B59" s="144"/>
      <c r="C59" s="141"/>
      <c r="D59" s="2"/>
      <c r="E59" s="107">
        <v>0</v>
      </c>
      <c r="F59" s="76" t="str">
        <f t="shared" si="4"/>
        <v/>
      </c>
    </row>
    <row r="60" spans="1:6" s="3" customFormat="1" ht="11.1" customHeight="1" thickBot="1" x14ac:dyDescent="0.3">
      <c r="E60" s="22"/>
      <c r="F60" s="76"/>
    </row>
    <row r="61" spans="1:6" s="45" customFormat="1" ht="20.100000000000001" customHeight="1" thickBot="1" x14ac:dyDescent="0.3">
      <c r="A61" s="147" t="s">
        <v>160</v>
      </c>
      <c r="B61" s="148"/>
      <c r="C61" s="149"/>
      <c r="D61" s="70" t="s">
        <v>44</v>
      </c>
      <c r="E61" s="87">
        <v>5</v>
      </c>
      <c r="F61" s="76"/>
    </row>
    <row r="62" spans="1:6" s="3" customFormat="1" ht="12.75" customHeight="1" thickBot="1" x14ac:dyDescent="0.3">
      <c r="A62" s="155" t="s">
        <v>161</v>
      </c>
      <c r="B62" s="156"/>
      <c r="C62" s="157"/>
      <c r="D62" s="71"/>
      <c r="E62" s="72" t="s">
        <v>45</v>
      </c>
      <c r="F62" s="76"/>
    </row>
    <row r="63" spans="1:6" s="38" customFormat="1" ht="15.75" customHeight="1" thickBot="1" x14ac:dyDescent="0.25">
      <c r="A63" s="46" t="s">
        <v>8</v>
      </c>
      <c r="B63" s="153" t="s">
        <v>13</v>
      </c>
      <c r="C63" s="153"/>
      <c r="D63" s="73" t="s">
        <v>14</v>
      </c>
      <c r="E63" s="74" t="s">
        <v>43</v>
      </c>
      <c r="F63" s="76"/>
    </row>
    <row r="64" spans="1:6" s="3" customFormat="1" ht="27" customHeight="1" thickBot="1" x14ac:dyDescent="0.3">
      <c r="A64" s="75" t="str">
        <f>IF(B64="","","6a")</f>
        <v>6a</v>
      </c>
      <c r="B64" s="144" t="s">
        <v>162</v>
      </c>
      <c r="C64" s="145"/>
      <c r="D64" s="2" t="s">
        <v>163</v>
      </c>
      <c r="E64" s="107">
        <v>1</v>
      </c>
      <c r="F64" s="76">
        <f>IF(B64="","",$E$61+E64)</f>
        <v>6</v>
      </c>
    </row>
    <row r="65" spans="1:6" s="3" customFormat="1" ht="27" customHeight="1" thickBot="1" x14ac:dyDescent="0.3">
      <c r="A65" s="75" t="str">
        <f>IF(B65="","","6b")</f>
        <v>6b</v>
      </c>
      <c r="B65" s="144" t="s">
        <v>164</v>
      </c>
      <c r="C65" s="145"/>
      <c r="D65" s="2" t="s">
        <v>163</v>
      </c>
      <c r="E65" s="107">
        <v>0</v>
      </c>
      <c r="F65" s="76">
        <f t="shared" ref="F65:F68" si="5">IF(B65="","",$E$61+E65)</f>
        <v>5</v>
      </c>
    </row>
    <row r="66" spans="1:6" s="3" customFormat="1" ht="27" customHeight="1" thickBot="1" x14ac:dyDescent="0.3">
      <c r="A66" s="75" t="str">
        <f>IF(B66="","","6c")</f>
        <v/>
      </c>
      <c r="B66" s="144"/>
      <c r="C66" s="145"/>
      <c r="D66" s="108"/>
      <c r="E66" s="107">
        <v>0</v>
      </c>
      <c r="F66" s="76" t="str">
        <f t="shared" si="5"/>
        <v/>
      </c>
    </row>
    <row r="67" spans="1:6" s="3" customFormat="1" ht="27" customHeight="1" thickBot="1" x14ac:dyDescent="0.3">
      <c r="A67" s="75" t="str">
        <f>IF(B67="","","6d")</f>
        <v/>
      </c>
      <c r="B67" s="144"/>
      <c r="C67" s="145"/>
      <c r="D67" s="2"/>
      <c r="E67" s="107">
        <v>0</v>
      </c>
      <c r="F67" s="76" t="str">
        <f t="shared" si="5"/>
        <v/>
      </c>
    </row>
    <row r="68" spans="1:6" s="3" customFormat="1" ht="27" customHeight="1" thickBot="1" x14ac:dyDescent="0.3">
      <c r="A68" s="75" t="str">
        <f>IF(B68="","","6e")</f>
        <v/>
      </c>
      <c r="B68" s="144"/>
      <c r="C68" s="145"/>
      <c r="D68" s="108"/>
      <c r="E68" s="107">
        <v>0</v>
      </c>
      <c r="F68" s="76" t="str">
        <f t="shared" si="5"/>
        <v/>
      </c>
    </row>
    <row r="69" spans="1:6" s="3" customFormat="1" ht="11.1" customHeight="1" thickBot="1" x14ac:dyDescent="0.3">
      <c r="E69" s="22"/>
      <c r="F69" s="76"/>
    </row>
    <row r="70" spans="1:6" s="45" customFormat="1" ht="20.100000000000001" customHeight="1" thickBot="1" x14ac:dyDescent="0.3">
      <c r="A70" s="147" t="s">
        <v>90</v>
      </c>
      <c r="B70" s="148"/>
      <c r="C70" s="149"/>
      <c r="D70" s="70" t="s">
        <v>44</v>
      </c>
      <c r="E70" s="87">
        <v>1</v>
      </c>
      <c r="F70" s="76"/>
    </row>
    <row r="71" spans="1:6" s="3" customFormat="1" ht="12.75" customHeight="1" thickBot="1" x14ac:dyDescent="0.3">
      <c r="A71" s="155" t="s">
        <v>89</v>
      </c>
      <c r="B71" s="156"/>
      <c r="C71" s="157"/>
      <c r="D71" s="71"/>
      <c r="E71" s="72" t="s">
        <v>45</v>
      </c>
      <c r="F71" s="76"/>
    </row>
    <row r="72" spans="1:6" s="38" customFormat="1" ht="15.75" customHeight="1" thickBot="1" x14ac:dyDescent="0.25">
      <c r="A72" s="46" t="s">
        <v>8</v>
      </c>
      <c r="B72" s="153" t="s">
        <v>13</v>
      </c>
      <c r="C72" s="153"/>
      <c r="D72" s="73" t="s">
        <v>14</v>
      </c>
      <c r="E72" s="74" t="s">
        <v>43</v>
      </c>
      <c r="F72" s="76"/>
    </row>
    <row r="73" spans="1:6" s="3" customFormat="1" ht="27" customHeight="1" thickBot="1" x14ac:dyDescent="0.3">
      <c r="A73" s="75" t="str">
        <f>IF(B73="","","7a")</f>
        <v>7a</v>
      </c>
      <c r="B73" s="142" t="s">
        <v>91</v>
      </c>
      <c r="C73" s="143"/>
      <c r="D73" s="2" t="s">
        <v>165</v>
      </c>
      <c r="E73" s="107">
        <v>2</v>
      </c>
      <c r="F73" s="76">
        <f>IF(B73="","",$E$70+E73)</f>
        <v>3</v>
      </c>
    </row>
    <row r="74" spans="1:6" s="3" customFormat="1" ht="27" customHeight="1" thickBot="1" x14ac:dyDescent="0.3">
      <c r="A74" s="75" t="str">
        <f>IF(B74="","","7b")</f>
        <v>7b</v>
      </c>
      <c r="B74" s="144" t="s">
        <v>92</v>
      </c>
      <c r="C74" s="145"/>
      <c r="D74" s="2" t="s">
        <v>165</v>
      </c>
      <c r="E74" s="107">
        <v>0</v>
      </c>
      <c r="F74" s="76">
        <f t="shared" ref="F74:F77" si="6">IF(B74="","",$E$70+E74)</f>
        <v>1</v>
      </c>
    </row>
    <row r="75" spans="1:6" s="3" customFormat="1" ht="27" customHeight="1" thickBot="1" x14ac:dyDescent="0.3">
      <c r="A75" s="75" t="str">
        <f>IF(B75="","","7c")</f>
        <v/>
      </c>
      <c r="B75" s="142"/>
      <c r="C75" s="143"/>
      <c r="D75" s="108"/>
      <c r="E75" s="107">
        <v>0</v>
      </c>
      <c r="F75" s="76" t="str">
        <f t="shared" si="6"/>
        <v/>
      </c>
    </row>
    <row r="76" spans="1:6" s="3" customFormat="1" ht="27" customHeight="1" thickBot="1" x14ac:dyDescent="0.3">
      <c r="A76" s="75" t="str">
        <f>IF(B76="","","7d")</f>
        <v/>
      </c>
      <c r="B76" s="144"/>
      <c r="C76" s="145"/>
      <c r="D76" s="2"/>
      <c r="E76" s="107">
        <v>0</v>
      </c>
      <c r="F76" s="76" t="str">
        <f t="shared" si="6"/>
        <v/>
      </c>
    </row>
    <row r="77" spans="1:6" s="3" customFormat="1" ht="27" customHeight="1" thickBot="1" x14ac:dyDescent="0.3">
      <c r="A77" s="75" t="str">
        <f>IF(B77="","","7e")</f>
        <v/>
      </c>
      <c r="B77" s="146"/>
      <c r="C77" s="145"/>
      <c r="D77" s="108"/>
      <c r="E77" s="107">
        <v>0</v>
      </c>
      <c r="F77" s="76" t="str">
        <f t="shared" si="6"/>
        <v/>
      </c>
    </row>
    <row r="78" spans="1:6" s="3" customFormat="1" ht="11.1" customHeight="1" thickBot="1" x14ac:dyDescent="0.3">
      <c r="E78" s="22"/>
      <c r="F78" s="76"/>
    </row>
    <row r="79" spans="1:6" s="45" customFormat="1" ht="20.100000000000001" customHeight="1" thickBot="1" x14ac:dyDescent="0.3">
      <c r="A79" s="147"/>
      <c r="B79" s="148"/>
      <c r="C79" s="149"/>
      <c r="D79" s="70" t="s">
        <v>44</v>
      </c>
      <c r="E79" s="87">
        <v>0</v>
      </c>
      <c r="F79" s="76"/>
    </row>
    <row r="80" spans="1:6" s="3" customFormat="1" ht="12.75" customHeight="1" thickBot="1" x14ac:dyDescent="0.3">
      <c r="A80" s="150"/>
      <c r="B80" s="151"/>
      <c r="C80" s="152"/>
      <c r="D80" s="71"/>
      <c r="E80" s="72" t="s">
        <v>45</v>
      </c>
      <c r="F80" s="76"/>
    </row>
    <row r="81" spans="1:6" s="38" customFormat="1" ht="15.75" customHeight="1" thickBot="1" x14ac:dyDescent="0.25">
      <c r="A81" s="46" t="s">
        <v>8</v>
      </c>
      <c r="B81" s="153" t="s">
        <v>13</v>
      </c>
      <c r="C81" s="153"/>
      <c r="D81" s="73" t="s">
        <v>14</v>
      </c>
      <c r="E81" s="74" t="s">
        <v>43</v>
      </c>
      <c r="F81" s="76"/>
    </row>
    <row r="82" spans="1:6" s="3" customFormat="1" ht="27" customHeight="1" thickBot="1" x14ac:dyDescent="0.3">
      <c r="A82" s="75" t="str">
        <f>IF(B82="","","8a")</f>
        <v/>
      </c>
      <c r="B82" s="140"/>
      <c r="C82" s="141"/>
      <c r="D82" s="2"/>
      <c r="E82" s="77">
        <v>0</v>
      </c>
      <c r="F82" s="76" t="str">
        <f>IF(B82="","",$E$79+E82)</f>
        <v/>
      </c>
    </row>
    <row r="83" spans="1:6" s="3" customFormat="1" ht="27" customHeight="1" thickBot="1" x14ac:dyDescent="0.3">
      <c r="A83" s="75" t="str">
        <f>IF(B83="","","8b")</f>
        <v/>
      </c>
      <c r="B83" s="140"/>
      <c r="C83" s="141"/>
      <c r="D83" s="2"/>
      <c r="E83" s="77">
        <v>0</v>
      </c>
      <c r="F83" s="76" t="str">
        <f t="shared" ref="F83:F86" si="7">IF(B83="","",$E$79+E83)</f>
        <v/>
      </c>
    </row>
    <row r="84" spans="1:6" s="3" customFormat="1" ht="27" customHeight="1" thickBot="1" x14ac:dyDescent="0.3">
      <c r="A84" s="75" t="str">
        <f>IF(B84="","","8c")</f>
        <v/>
      </c>
      <c r="B84" s="140"/>
      <c r="C84" s="141"/>
      <c r="D84" s="2"/>
      <c r="E84" s="77">
        <v>0</v>
      </c>
      <c r="F84" s="76" t="str">
        <f t="shared" si="7"/>
        <v/>
      </c>
    </row>
    <row r="85" spans="1:6" s="3" customFormat="1" ht="27" customHeight="1" thickBot="1" x14ac:dyDescent="0.3">
      <c r="A85" s="75" t="str">
        <f>IF(B85="","","8d")</f>
        <v/>
      </c>
      <c r="B85" s="140"/>
      <c r="C85" s="141"/>
      <c r="D85" s="2"/>
      <c r="E85" s="77">
        <v>0</v>
      </c>
      <c r="F85" s="76" t="str">
        <f t="shared" si="7"/>
        <v/>
      </c>
    </row>
    <row r="86" spans="1:6" s="3" customFormat="1" ht="27" customHeight="1" thickBot="1" x14ac:dyDescent="0.3">
      <c r="A86" s="75" t="str">
        <f>IF(B86="","","8e")</f>
        <v/>
      </c>
      <c r="B86" s="144"/>
      <c r="C86" s="141"/>
      <c r="D86" s="2"/>
      <c r="E86" s="77">
        <v>0</v>
      </c>
      <c r="F86" s="76" t="str">
        <f t="shared" si="7"/>
        <v/>
      </c>
    </row>
    <row r="87" spans="1:6" s="3" customFormat="1" ht="11.1" customHeight="1" thickBot="1" x14ac:dyDescent="0.3">
      <c r="E87" s="22"/>
      <c r="F87" s="76"/>
    </row>
    <row r="88" spans="1:6" s="45" customFormat="1" ht="20.100000000000001" customHeight="1" thickBot="1" x14ac:dyDescent="0.3">
      <c r="A88" s="147"/>
      <c r="B88" s="148"/>
      <c r="C88" s="149"/>
      <c r="D88" s="70" t="s">
        <v>44</v>
      </c>
      <c r="E88" s="87">
        <v>0</v>
      </c>
      <c r="F88" s="76"/>
    </row>
    <row r="89" spans="1:6" s="3" customFormat="1" ht="12.75" customHeight="1" thickBot="1" x14ac:dyDescent="0.3">
      <c r="A89" s="150"/>
      <c r="B89" s="151"/>
      <c r="C89" s="152"/>
      <c r="D89" s="71"/>
      <c r="E89" s="72" t="s">
        <v>45</v>
      </c>
      <c r="F89" s="76"/>
    </row>
    <row r="90" spans="1:6" s="38" customFormat="1" ht="15.75" customHeight="1" thickBot="1" x14ac:dyDescent="0.25">
      <c r="A90" s="46" t="s">
        <v>8</v>
      </c>
      <c r="B90" s="154" t="s">
        <v>13</v>
      </c>
      <c r="C90" s="154"/>
      <c r="D90" s="73" t="s">
        <v>14</v>
      </c>
      <c r="E90" s="74" t="s">
        <v>43</v>
      </c>
      <c r="F90" s="76"/>
    </row>
    <row r="91" spans="1:6" s="3" customFormat="1" ht="27" customHeight="1" thickBot="1" x14ac:dyDescent="0.3">
      <c r="A91" s="75" t="str">
        <f>IF(B91="","","9a")</f>
        <v/>
      </c>
      <c r="B91" s="140"/>
      <c r="C91" s="141"/>
      <c r="D91" s="2"/>
      <c r="E91" s="77">
        <v>0</v>
      </c>
      <c r="F91" s="76" t="str">
        <f>IF(B91="","",$E$88+E91)</f>
        <v/>
      </c>
    </row>
    <row r="92" spans="1:6" s="3" customFormat="1" ht="27" customHeight="1" thickBot="1" x14ac:dyDescent="0.3">
      <c r="A92" s="75" t="str">
        <f>IF(B92="","","9b")</f>
        <v/>
      </c>
      <c r="B92" s="140"/>
      <c r="C92" s="141"/>
      <c r="D92" s="2"/>
      <c r="E92" s="77">
        <v>0</v>
      </c>
      <c r="F92" s="76" t="str">
        <f t="shared" ref="F92:F95" si="8">IF(B92="","",$E$88+E92)</f>
        <v/>
      </c>
    </row>
    <row r="93" spans="1:6" s="3" customFormat="1" ht="27" customHeight="1" thickBot="1" x14ac:dyDescent="0.3">
      <c r="A93" s="75" t="str">
        <f>IF(B93="","","9c")</f>
        <v/>
      </c>
      <c r="B93" s="140"/>
      <c r="C93" s="141"/>
      <c r="D93" s="2"/>
      <c r="E93" s="77">
        <v>0</v>
      </c>
      <c r="F93" s="76" t="str">
        <f t="shared" si="8"/>
        <v/>
      </c>
    </row>
    <row r="94" spans="1:6" s="3" customFormat="1" ht="27" customHeight="1" thickBot="1" x14ac:dyDescent="0.3">
      <c r="A94" s="75" t="str">
        <f>IF(B94="","","9d")</f>
        <v/>
      </c>
      <c r="B94" s="140"/>
      <c r="C94" s="141"/>
      <c r="D94" s="2"/>
      <c r="E94" s="77">
        <v>0</v>
      </c>
      <c r="F94" s="76" t="str">
        <f t="shared" si="8"/>
        <v/>
      </c>
    </row>
    <row r="95" spans="1:6" s="3" customFormat="1" ht="27" customHeight="1" thickBot="1" x14ac:dyDescent="0.3">
      <c r="A95" s="75" t="str">
        <f>IF(B95="","","9e")</f>
        <v/>
      </c>
      <c r="B95" s="140"/>
      <c r="C95" s="141"/>
      <c r="D95" s="2"/>
      <c r="E95" s="77">
        <v>0</v>
      </c>
      <c r="F95" s="76" t="str">
        <f t="shared" si="8"/>
        <v/>
      </c>
    </row>
    <row r="96" spans="1:6" s="3" customFormat="1" ht="11.1" customHeight="1" thickBot="1" x14ac:dyDescent="0.3">
      <c r="E96" s="22"/>
      <c r="F96" s="76"/>
    </row>
    <row r="97" spans="1:6" s="45" customFormat="1" ht="20.100000000000001" customHeight="1" thickBot="1" x14ac:dyDescent="0.3">
      <c r="A97" s="147"/>
      <c r="B97" s="148"/>
      <c r="C97" s="149"/>
      <c r="D97" s="70" t="s">
        <v>44</v>
      </c>
      <c r="E97" s="87">
        <v>0</v>
      </c>
      <c r="F97" s="76"/>
    </row>
    <row r="98" spans="1:6" s="3" customFormat="1" ht="12.75" customHeight="1" thickBot="1" x14ac:dyDescent="0.3">
      <c r="A98" s="150"/>
      <c r="B98" s="151"/>
      <c r="C98" s="152"/>
      <c r="D98" s="71"/>
      <c r="E98" s="72" t="s">
        <v>45</v>
      </c>
      <c r="F98" s="76"/>
    </row>
    <row r="99" spans="1:6" s="38" customFormat="1" ht="15.75" customHeight="1" thickBot="1" x14ac:dyDescent="0.25">
      <c r="A99" s="46" t="s">
        <v>8</v>
      </c>
      <c r="B99" s="153" t="s">
        <v>13</v>
      </c>
      <c r="C99" s="153"/>
      <c r="D99" s="73" t="s">
        <v>14</v>
      </c>
      <c r="E99" s="74" t="s">
        <v>43</v>
      </c>
      <c r="F99" s="76"/>
    </row>
    <row r="100" spans="1:6" s="3" customFormat="1" ht="27" customHeight="1" thickBot="1" x14ac:dyDescent="0.3">
      <c r="A100" s="75" t="str">
        <f>IF(B100="","","10a")</f>
        <v/>
      </c>
      <c r="B100" s="140"/>
      <c r="C100" s="141"/>
      <c r="D100" s="2"/>
      <c r="E100" s="77">
        <v>0</v>
      </c>
      <c r="F100" s="76" t="str">
        <f>IF(B100="","",$E$97+E100)</f>
        <v/>
      </c>
    </row>
    <row r="101" spans="1:6" s="3" customFormat="1" ht="27" customHeight="1" thickBot="1" x14ac:dyDescent="0.3">
      <c r="A101" s="75" t="str">
        <f>IF(B101="","","10b")</f>
        <v/>
      </c>
      <c r="B101" s="140"/>
      <c r="C101" s="141"/>
      <c r="D101" s="2"/>
      <c r="E101" s="77">
        <v>0</v>
      </c>
      <c r="F101" s="76" t="str">
        <f t="shared" ref="F101:F104" si="9">IF(B101="","",$E$97+E101)</f>
        <v/>
      </c>
    </row>
    <row r="102" spans="1:6" s="3" customFormat="1" ht="27" customHeight="1" thickBot="1" x14ac:dyDescent="0.3">
      <c r="A102" s="75" t="str">
        <f>IF(B102="","","10c")</f>
        <v/>
      </c>
      <c r="B102" s="140"/>
      <c r="C102" s="141"/>
      <c r="D102" s="2"/>
      <c r="E102" s="77">
        <v>0</v>
      </c>
      <c r="F102" s="76" t="str">
        <f t="shared" si="9"/>
        <v/>
      </c>
    </row>
    <row r="103" spans="1:6" s="3" customFormat="1" ht="27" customHeight="1" thickBot="1" x14ac:dyDescent="0.3">
      <c r="A103" s="75" t="str">
        <f>IF(B103="","","10d")</f>
        <v/>
      </c>
      <c r="B103" s="140"/>
      <c r="C103" s="141"/>
      <c r="D103" s="2"/>
      <c r="E103" s="77">
        <v>0</v>
      </c>
      <c r="F103" s="76" t="str">
        <f>IF(B103="","",$E$97+E103)</f>
        <v/>
      </c>
    </row>
    <row r="104" spans="1:6" s="3" customFormat="1" ht="27" customHeight="1" thickBot="1" x14ac:dyDescent="0.3">
      <c r="A104" s="75" t="str">
        <f>IF(B104="","","10e")</f>
        <v/>
      </c>
      <c r="B104" s="140"/>
      <c r="C104" s="141"/>
      <c r="D104" s="2"/>
      <c r="E104" s="77">
        <v>0</v>
      </c>
      <c r="F104" s="76" t="str">
        <f t="shared" si="9"/>
        <v/>
      </c>
    </row>
    <row r="105" spans="1:6" s="3" customFormat="1" ht="11.1" customHeight="1" x14ac:dyDescent="0.25">
      <c r="F105" s="23"/>
    </row>
  </sheetData>
  <sheetProtection sheet="1" objects="1" scenarios="1"/>
  <dataConsolidate/>
  <mergeCells count="92">
    <mergeCell ref="B18:C18"/>
    <mergeCell ref="A1:B1"/>
    <mergeCell ref="A14:E14"/>
    <mergeCell ref="A16:C16"/>
    <mergeCell ref="A17:C17"/>
    <mergeCell ref="A6:E6"/>
    <mergeCell ref="A8:C8"/>
    <mergeCell ref="A9:C9"/>
    <mergeCell ref="B10:C10"/>
    <mergeCell ref="B11:C11"/>
    <mergeCell ref="B12:C12"/>
    <mergeCell ref="C1:E1"/>
    <mergeCell ref="D11:D12"/>
    <mergeCell ref="A3:D3"/>
    <mergeCell ref="A4:E4"/>
    <mergeCell ref="B31:C31"/>
    <mergeCell ref="B19:C19"/>
    <mergeCell ref="B20:C20"/>
    <mergeCell ref="B21:C21"/>
    <mergeCell ref="B22:C22"/>
    <mergeCell ref="B23:C23"/>
    <mergeCell ref="A25:C25"/>
    <mergeCell ref="A26:C26"/>
    <mergeCell ref="B27:C27"/>
    <mergeCell ref="B28:C28"/>
    <mergeCell ref="B29:C29"/>
    <mergeCell ref="B30:C30"/>
    <mergeCell ref="B45:C45"/>
    <mergeCell ref="B32:C32"/>
    <mergeCell ref="A34:C34"/>
    <mergeCell ref="A35:C35"/>
    <mergeCell ref="B36:C36"/>
    <mergeCell ref="B37:C37"/>
    <mergeCell ref="B38:C38"/>
    <mergeCell ref="B39:C39"/>
    <mergeCell ref="B40:C40"/>
    <mergeCell ref="B41:C41"/>
    <mergeCell ref="A43:C43"/>
    <mergeCell ref="A44:C44"/>
    <mergeCell ref="B58:C58"/>
    <mergeCell ref="B46:C46"/>
    <mergeCell ref="B47:C47"/>
    <mergeCell ref="B48:C48"/>
    <mergeCell ref="B49:C49"/>
    <mergeCell ref="B50:C50"/>
    <mergeCell ref="A52:C52"/>
    <mergeCell ref="A53:C53"/>
    <mergeCell ref="B54:C54"/>
    <mergeCell ref="B55:C55"/>
    <mergeCell ref="B56:C56"/>
    <mergeCell ref="B57:C57"/>
    <mergeCell ref="B72:C72"/>
    <mergeCell ref="B59:C59"/>
    <mergeCell ref="A61:C61"/>
    <mergeCell ref="A62:C62"/>
    <mergeCell ref="B63:C63"/>
    <mergeCell ref="B64:C64"/>
    <mergeCell ref="B65:C65"/>
    <mergeCell ref="B66:C66"/>
    <mergeCell ref="B67:C67"/>
    <mergeCell ref="B68:C68"/>
    <mergeCell ref="A70:C70"/>
    <mergeCell ref="A71:C71"/>
    <mergeCell ref="B104:C104"/>
    <mergeCell ref="B99:C99"/>
    <mergeCell ref="B86:C86"/>
    <mergeCell ref="A88:C88"/>
    <mergeCell ref="A89:C89"/>
    <mergeCell ref="B90:C90"/>
    <mergeCell ref="B91:C91"/>
    <mergeCell ref="B92:C92"/>
    <mergeCell ref="B93:C93"/>
    <mergeCell ref="B94:C94"/>
    <mergeCell ref="B95:C95"/>
    <mergeCell ref="A97:C97"/>
    <mergeCell ref="A98:C98"/>
    <mergeCell ref="B100:C100"/>
    <mergeCell ref="B101:C101"/>
    <mergeCell ref="B102:C102"/>
    <mergeCell ref="B103:C103"/>
    <mergeCell ref="B85:C85"/>
    <mergeCell ref="B73:C73"/>
    <mergeCell ref="B74:C74"/>
    <mergeCell ref="B75:C75"/>
    <mergeCell ref="B76:C76"/>
    <mergeCell ref="B77:C77"/>
    <mergeCell ref="A79:C79"/>
    <mergeCell ref="A80:C80"/>
    <mergeCell ref="B81:C81"/>
    <mergeCell ref="B82:C82"/>
    <mergeCell ref="B83:C83"/>
    <mergeCell ref="B84:C84"/>
  </mergeCells>
  <conditionalFormatting sqref="D11:E12">
    <cfRule type="expression" dxfId="12" priority="4">
      <formula>$E$11&gt;=$E$12</formula>
    </cfRule>
  </conditionalFormatting>
  <conditionalFormatting sqref="E16 E25 E34 E43 E52 E61 E79 E88 E97">
    <cfRule type="cellIs" dxfId="11" priority="2" operator="equal">
      <formula>0</formula>
    </cfRule>
  </conditionalFormatting>
  <conditionalFormatting sqref="E70">
    <cfRule type="cellIs" dxfId="10" priority="1" operator="equal">
      <formula>0</formula>
    </cfRule>
  </conditionalFormatting>
  <dataValidations count="3">
    <dataValidation type="list" allowBlank="1" showInputMessage="1" showErrorMessage="1" sqref="E11:E12">
      <formula1>"10,9,8,7,6,5,4,3,2,1,0,-1,-2,-3,-4,-5,-6,-7,-8,-9,-10"</formula1>
    </dataValidation>
    <dataValidation type="list" allowBlank="1" showInputMessage="1" showErrorMessage="1" sqref="E91:E95 E19:E23 E28:E32 E37:E41 E46:E50 E55:E59 E64:E68 E73:E77 E82:E86 E100:E104">
      <formula1>"0,1,2,3"</formula1>
    </dataValidation>
    <dataValidation type="list" allowBlank="1" showInputMessage="1" showErrorMessage="1" sqref="E16 E25 E34 E43 E52 E61 E97 E79 E88 E70">
      <formula1>"0,1,2,3,4,5,6"</formula1>
    </dataValidation>
  </dataValidations>
  <printOptions horizontalCentered="1"/>
  <pageMargins left="0.70866141732283472" right="0.70866141732283472" top="0.98425196850393704" bottom="1.1811023622047245" header="0.31496062992125984" footer="0.31496062992125984"/>
  <pageSetup paperSize="9" scale="98" orientation="landscape" horizontalDpi="30066" verticalDpi="26478" r:id="rId1"/>
  <headerFooter alignWithMargins="0">
    <oddFooter>&amp;L&amp;"Arial,Standard"&amp;7&amp;F / &amp;A&amp;R&amp;"Arial,Standard"&amp;7Seite &amp;P von &amp;N</oddFooter>
  </headerFooter>
  <rowBreaks count="5" manualBreakCount="5">
    <brk id="13" max="4" man="1"/>
    <brk id="32" max="4" man="1"/>
    <brk id="50" max="4" man="1"/>
    <brk id="68" max="4" man="1"/>
    <brk id="8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9"/>
  <sheetViews>
    <sheetView showGridLines="0" zoomScaleNormal="100" workbookViewId="0">
      <selection activeCell="A9" sqref="A9:D9"/>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27" t="s">
        <v>131</v>
      </c>
      <c r="B1" s="128"/>
      <c r="C1" s="129" t="s">
        <v>0</v>
      </c>
      <c r="D1" s="130"/>
    </row>
    <row r="2" spans="1:256" ht="11.1" customHeight="1" x14ac:dyDescent="0.25"/>
    <row r="3" spans="1:256" ht="15.75" customHeight="1" x14ac:dyDescent="0.25">
      <c r="A3" s="131" t="s">
        <v>120</v>
      </c>
      <c r="B3" s="131"/>
      <c r="C3" s="131"/>
      <c r="D3" s="13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09" t="s">
        <v>124</v>
      </c>
      <c r="B4" s="109"/>
      <c r="C4" s="109"/>
      <c r="D4" s="109"/>
      <c r="E4" s="96"/>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row r="6" spans="1:256" s="45" customFormat="1" ht="15.75" customHeight="1" x14ac:dyDescent="0.25">
      <c r="A6" s="114" t="s">
        <v>30</v>
      </c>
      <c r="B6" s="114"/>
      <c r="C6" s="114"/>
      <c r="D6" s="114"/>
    </row>
    <row r="7" spans="1:256" s="45" customFormat="1" ht="11.1" customHeight="1" x14ac:dyDescent="0.25"/>
    <row r="8" spans="1:256" s="45" customFormat="1" ht="15.75" customHeight="1" thickBot="1" x14ac:dyDescent="0.3">
      <c r="A8" s="177" t="s">
        <v>93</v>
      </c>
      <c r="B8" s="121"/>
      <c r="C8" s="121"/>
      <c r="D8" s="121"/>
    </row>
    <row r="9" spans="1:256" s="45" customFormat="1" ht="20.100000000000001" customHeight="1" thickBot="1" x14ac:dyDescent="0.3">
      <c r="A9" s="117" t="s">
        <v>166</v>
      </c>
      <c r="B9" s="118"/>
      <c r="C9" s="119"/>
      <c r="D9" s="120"/>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s="45" customFormat="1" ht="15.75" customHeight="1" thickBot="1" x14ac:dyDescent="0.3">
      <c r="A11" s="177" t="s">
        <v>94</v>
      </c>
      <c r="B11" s="121"/>
      <c r="C11" s="121"/>
      <c r="D11" s="121"/>
    </row>
    <row r="12" spans="1:256" s="45" customFormat="1" ht="20.100000000000001" customHeight="1" thickBot="1" x14ac:dyDescent="0.3">
      <c r="A12" s="117" t="s">
        <v>167</v>
      </c>
      <c r="B12" s="118"/>
      <c r="C12" s="119"/>
      <c r="D12" s="120"/>
    </row>
    <row r="13" spans="1:256" s="45" customFormat="1" ht="15.6" customHeight="1" x14ac:dyDescent="0.25">
      <c r="A13" s="79"/>
      <c r="B13" s="79"/>
      <c r="C13" s="79"/>
      <c r="D13" s="79"/>
    </row>
    <row r="14" spans="1:256" s="45" customFormat="1" ht="15.75" customHeight="1" x14ac:dyDescent="0.25">
      <c r="A14" s="121" t="s">
        <v>28</v>
      </c>
      <c r="B14" s="121"/>
      <c r="C14" s="121"/>
      <c r="D14" s="121"/>
    </row>
    <row r="15" spans="1:256" s="45" customFormat="1" ht="20.100000000000001" customHeight="1" x14ac:dyDescent="0.25">
      <c r="A15" s="135" t="str">
        <f>IF(ALLGEMEINES!$A$15="","",ALLGEMEINES!$A$15)</f>
        <v>K-2016-I3</v>
      </c>
      <c r="B15" s="136"/>
      <c r="C15" s="137"/>
      <c r="D15" s="138"/>
    </row>
    <row r="16" spans="1:256" s="45" customFormat="1" ht="15.6" customHeight="1" x14ac:dyDescent="0.25"/>
    <row r="17" spans="1:4" s="45" customFormat="1" ht="15.75" customHeight="1" thickBot="1" x14ac:dyDescent="0.3">
      <c r="A17" s="176" t="s">
        <v>32</v>
      </c>
      <c r="B17" s="122"/>
      <c r="C17" s="122"/>
      <c r="D17" s="122"/>
    </row>
    <row r="18" spans="1:4" s="45" customFormat="1" ht="409.6" customHeight="1" thickBot="1" x14ac:dyDescent="0.3">
      <c r="A18" s="123" t="s">
        <v>168</v>
      </c>
      <c r="B18" s="124"/>
      <c r="C18" s="125"/>
      <c r="D18" s="126"/>
    </row>
    <row r="19" spans="1:4" ht="24" customHeight="1" x14ac:dyDescent="0.25"/>
  </sheetData>
  <sheetProtection sheet="1" objects="1" scenarios="1"/>
  <dataConsolidate/>
  <mergeCells count="13">
    <mergeCell ref="A11:D11"/>
    <mergeCell ref="A1:B1"/>
    <mergeCell ref="C1:D1"/>
    <mergeCell ref="A6:D6"/>
    <mergeCell ref="A8:D8"/>
    <mergeCell ref="A9:D9"/>
    <mergeCell ref="A3:D3"/>
    <mergeCell ref="A4:D4"/>
    <mergeCell ref="A12:D12"/>
    <mergeCell ref="A14:D14"/>
    <mergeCell ref="A15:D15"/>
    <mergeCell ref="A17:D17"/>
    <mergeCell ref="A18:D18"/>
  </mergeCells>
  <pageMargins left="0.70866141732283472" right="0.70866141732283472" top="0.98425196850393704" bottom="1.1811023622047245" header="0.31496062992125984" footer="0.31496062992125984"/>
  <pageSetup paperSize="9" scale="94" orientation="portrait" horizontalDpi="30066" verticalDpi="26478" r:id="rId1"/>
  <headerFooter alignWithMargins="0">
    <oddFooter>&amp;L&amp;"Arial,Standard"&amp;7&amp;F / &amp;A&amp;R&amp;"Arial,Standard"&amp;7Seite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H90"/>
  <sheetViews>
    <sheetView showGridLines="0" zoomScaleNormal="100" workbookViewId="0">
      <selection activeCell="R6" sqref="R6"/>
    </sheetView>
  </sheetViews>
  <sheetFormatPr baseColWidth="10" defaultColWidth="10.7109375" defaultRowHeight="15" x14ac:dyDescent="0.25"/>
  <cols>
    <col min="1" max="16" width="5.7109375" style="3" customWidth="1"/>
    <col min="17" max="17" width="5.7109375" style="9" customWidth="1"/>
    <col min="18" max="18" width="45.7109375" style="3" customWidth="1"/>
    <col min="19" max="19" width="5.7109375" style="3" customWidth="1"/>
    <col min="20" max="20" width="11.5703125" style="3" bestFit="1" customWidth="1"/>
    <col min="21" max="268" width="10.7109375" style="3" bestFit="1" customWidth="1"/>
    <col min="269" max="16384" width="10.7109375" style="4"/>
  </cols>
  <sheetData>
    <row r="1" spans="1:268" s="3" customFormat="1" ht="9.9499999999999993" customHeight="1" x14ac:dyDescent="0.25">
      <c r="A1" s="161" t="s">
        <v>131</v>
      </c>
      <c r="B1" s="161"/>
      <c r="C1" s="161"/>
      <c r="D1" s="161"/>
      <c r="E1" s="178" t="s">
        <v>0</v>
      </c>
      <c r="F1" s="179"/>
      <c r="G1" s="179"/>
      <c r="H1" s="179"/>
      <c r="I1" s="179"/>
      <c r="J1" s="179"/>
      <c r="K1" s="179"/>
      <c r="L1" s="179"/>
      <c r="M1" s="179"/>
      <c r="N1" s="179"/>
      <c r="O1" s="179"/>
      <c r="P1" s="179"/>
      <c r="Q1" s="179"/>
      <c r="R1" s="179"/>
    </row>
    <row r="2" spans="1:268"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c r="JF2" s="4"/>
      <c r="JG2" s="4"/>
      <c r="JH2" s="4"/>
    </row>
    <row r="3" spans="1:268" ht="15.75" customHeight="1" x14ac:dyDescent="0.25">
      <c r="A3" s="131" t="s">
        <v>120</v>
      </c>
      <c r="B3" s="131"/>
      <c r="C3" s="131"/>
      <c r="D3" s="131"/>
      <c r="E3" s="131"/>
      <c r="F3" s="131"/>
      <c r="G3" s="131"/>
      <c r="H3" s="131"/>
      <c r="I3" s="131"/>
      <c r="J3" s="131"/>
      <c r="K3" s="131"/>
      <c r="L3" s="131"/>
      <c r="M3" s="131"/>
      <c r="N3" s="131"/>
      <c r="O3" s="131"/>
      <c r="P3" s="131"/>
      <c r="Q3" s="131"/>
      <c r="R3" s="131"/>
      <c r="IW3" s="4"/>
      <c r="IX3" s="4"/>
      <c r="IY3" s="4"/>
      <c r="IZ3" s="4"/>
      <c r="JA3" s="4"/>
      <c r="JB3" s="4"/>
      <c r="JC3" s="4"/>
      <c r="JD3" s="4"/>
      <c r="JE3" s="4"/>
      <c r="JF3" s="4"/>
      <c r="JG3" s="4"/>
      <c r="JH3" s="4"/>
    </row>
    <row r="4" spans="1:268" ht="50.25" customHeight="1" x14ac:dyDescent="0.25">
      <c r="A4" s="109" t="s">
        <v>126</v>
      </c>
      <c r="B4" s="109"/>
      <c r="C4" s="109"/>
      <c r="D4" s="109"/>
      <c r="E4" s="109"/>
      <c r="F4" s="109"/>
      <c r="G4" s="109"/>
      <c r="H4" s="109"/>
      <c r="I4" s="109"/>
      <c r="J4" s="109"/>
      <c r="K4" s="109"/>
      <c r="L4" s="109"/>
      <c r="M4" s="109"/>
      <c r="N4" s="109"/>
      <c r="O4" s="109"/>
      <c r="P4" s="109"/>
      <c r="Q4" s="109"/>
      <c r="R4" s="109"/>
      <c r="IW4" s="4"/>
      <c r="IX4" s="4"/>
      <c r="IY4" s="4"/>
      <c r="IZ4" s="4"/>
      <c r="JA4" s="4"/>
      <c r="JB4" s="4"/>
      <c r="JC4" s="4"/>
      <c r="JD4" s="4"/>
      <c r="JE4" s="4"/>
      <c r="JF4" s="4"/>
      <c r="JG4" s="4"/>
      <c r="JH4" s="4"/>
    </row>
    <row r="5" spans="1:268" s="3" customFormat="1" ht="24" customHeight="1" thickBot="1" x14ac:dyDescent="0.3">
      <c r="Q5" s="9"/>
    </row>
    <row r="6" spans="1:268" s="3" customFormat="1" ht="15.75" customHeight="1" thickBot="1" x14ac:dyDescent="0.3">
      <c r="A6" s="94" t="s">
        <v>125</v>
      </c>
      <c r="B6" s="94"/>
      <c r="C6" s="94"/>
      <c r="D6" s="94"/>
      <c r="E6" s="94"/>
      <c r="F6" s="94"/>
      <c r="G6" s="94"/>
      <c r="H6" s="94"/>
      <c r="I6" s="94"/>
      <c r="J6" s="94"/>
      <c r="K6" s="94"/>
      <c r="L6" s="94"/>
      <c r="M6" s="26"/>
      <c r="O6" s="27"/>
      <c r="P6" s="180" t="s">
        <v>20</v>
      </c>
      <c r="Q6" s="181"/>
      <c r="R6" s="61" t="s">
        <v>137</v>
      </c>
    </row>
    <row r="7" spans="1:268" s="3" customFormat="1" ht="11.1" customHeight="1" x14ac:dyDescent="0.25">
      <c r="M7" s="28"/>
      <c r="N7" s="28"/>
      <c r="O7" s="28"/>
      <c r="P7" s="28"/>
    </row>
    <row r="8" spans="1:268" s="45" customFormat="1" ht="20.100000000000001" customHeight="1" x14ac:dyDescent="0.25">
      <c r="A8" s="165" t="str">
        <f>KRITERIEN!$A$8</f>
        <v>Bewertungsskala</v>
      </c>
      <c r="B8" s="166"/>
      <c r="C8" s="166"/>
      <c r="D8" s="166"/>
      <c r="E8" s="166"/>
      <c r="F8" s="166"/>
      <c r="G8" s="166"/>
      <c r="H8" s="166"/>
      <c r="I8" s="166"/>
      <c r="J8" s="166"/>
      <c r="K8" s="166"/>
      <c r="L8" s="166"/>
      <c r="M8" s="166"/>
      <c r="N8" s="166"/>
      <c r="O8" s="182" t="str">
        <f>KRITERIEN!$A$9</f>
        <v>angewandt auf alle Bewertungskriterien</v>
      </c>
      <c r="P8" s="182"/>
      <c r="Q8" s="182"/>
      <c r="R8" s="183"/>
    </row>
    <row r="9" spans="1:268" s="38" customFormat="1" ht="15.75" customHeight="1" x14ac:dyDescent="0.2">
      <c r="A9" s="46" t="s">
        <v>8</v>
      </c>
      <c r="B9" s="184" t="s">
        <v>42</v>
      </c>
      <c r="C9" s="153"/>
      <c r="D9" s="153"/>
      <c r="E9" s="153"/>
      <c r="F9" s="153"/>
      <c r="G9" s="153"/>
      <c r="H9" s="153"/>
      <c r="I9" s="153"/>
      <c r="J9" s="153"/>
      <c r="K9" s="153"/>
      <c r="L9" s="153"/>
      <c r="M9" s="153"/>
      <c r="N9" s="47"/>
      <c r="O9" s="48" t="s">
        <v>48</v>
      </c>
      <c r="P9" s="48" t="s">
        <v>49</v>
      </c>
      <c r="Q9" s="49"/>
      <c r="R9" s="50"/>
      <c r="S9" s="51"/>
    </row>
    <row r="10" spans="1:268" s="3" customFormat="1" ht="27" customHeight="1" x14ac:dyDescent="0.25">
      <c r="A10" s="52" t="s">
        <v>47</v>
      </c>
      <c r="B10" s="193" t="s">
        <v>50</v>
      </c>
      <c r="C10" s="194"/>
      <c r="D10" s="194"/>
      <c r="E10" s="194"/>
      <c r="F10" s="194"/>
      <c r="G10" s="194"/>
      <c r="H10" s="194"/>
      <c r="I10" s="194"/>
      <c r="J10" s="194"/>
      <c r="K10" s="194"/>
      <c r="L10" s="194"/>
      <c r="M10" s="194"/>
      <c r="N10" s="195"/>
      <c r="O10" s="53">
        <f>KRITERIEN!$E$11</f>
        <v>-4</v>
      </c>
      <c r="P10" s="53">
        <f>KRITERIEN!$E$12</f>
        <v>4</v>
      </c>
      <c r="Q10" s="54"/>
      <c r="R10" s="95"/>
    </row>
    <row r="11" spans="1:268" s="3" customFormat="1" ht="11.1" customHeight="1" x14ac:dyDescent="0.25"/>
    <row r="12" spans="1:268" s="45" customFormat="1" ht="20.100000000000001" customHeight="1" x14ac:dyDescent="0.25">
      <c r="A12" s="165" t="str">
        <f>KRITERIEN!A16</f>
        <v>Innovationsgehalt</v>
      </c>
      <c r="B12" s="166"/>
      <c r="C12" s="166"/>
      <c r="D12" s="166"/>
      <c r="E12" s="166"/>
      <c r="F12" s="166"/>
      <c r="G12" s="166"/>
      <c r="H12" s="166"/>
      <c r="I12" s="166"/>
      <c r="J12" s="166"/>
      <c r="K12" s="166"/>
      <c r="L12" s="166"/>
      <c r="M12" s="166"/>
      <c r="N12" s="182" t="str">
        <f>KRITERIEN!A17</f>
        <v>in Relation zum Stand der Technik</v>
      </c>
      <c r="O12" s="182"/>
      <c r="P12" s="182"/>
      <c r="Q12" s="182"/>
      <c r="R12" s="183"/>
    </row>
    <row r="13" spans="1:268" s="38" customFormat="1" ht="15.75" customHeight="1" x14ac:dyDescent="0.2">
      <c r="A13" s="46" t="s">
        <v>8</v>
      </c>
      <c r="B13" s="153" t="s">
        <v>21</v>
      </c>
      <c r="C13" s="153"/>
      <c r="D13" s="153"/>
      <c r="E13" s="153"/>
      <c r="F13" s="153"/>
      <c r="G13" s="153"/>
      <c r="H13" s="153"/>
      <c r="I13" s="153"/>
      <c r="J13" s="153"/>
      <c r="K13" s="153"/>
      <c r="L13" s="153"/>
      <c r="M13" s="153"/>
      <c r="N13" s="55"/>
      <c r="O13" s="190" t="s">
        <v>51</v>
      </c>
      <c r="P13" s="191"/>
      <c r="Q13" s="192"/>
      <c r="R13" s="50" t="s">
        <v>14</v>
      </c>
      <c r="S13" s="51"/>
    </row>
    <row r="14" spans="1:268" s="3" customFormat="1" ht="27" customHeight="1" x14ac:dyDescent="0.25">
      <c r="A14" s="56" t="str">
        <f>KRITERIEN!A19</f>
        <v>1a</v>
      </c>
      <c r="B14" s="173" t="str">
        <f>IF(KRITERIEN!B19="","",KRITERIEN!B19)</f>
        <v>Wie hoch ist der Innovationsgehalt der einzelnen Komponenten im Allgemeinen zu beurteilen?</v>
      </c>
      <c r="C14" s="185"/>
      <c r="D14" s="185"/>
      <c r="E14" s="185"/>
      <c r="F14" s="185"/>
      <c r="G14" s="185"/>
      <c r="H14" s="185"/>
      <c r="I14" s="185"/>
      <c r="J14" s="185"/>
      <c r="K14" s="185"/>
      <c r="L14" s="185"/>
      <c r="M14" s="185"/>
      <c r="N14" s="186"/>
      <c r="O14" s="187">
        <f>IF(OR(KRITERIEN!F19="",KRITERIEN!F19=0),"",KRITERIEN!F19/KRITERIEN!$F$14)</f>
        <v>0.10144927536231885</v>
      </c>
      <c r="P14" s="188"/>
      <c r="Q14" s="189"/>
      <c r="R14" s="57" t="str">
        <f>IF(KRITERIEN!D19="","",KRITERIEN!D19)</f>
        <v>minus 4 = nicht innovativ
plus 4 = hoch innovativ</v>
      </c>
    </row>
    <row r="15" spans="1:268" s="3" customFormat="1" ht="27" customHeight="1" x14ac:dyDescent="0.25">
      <c r="A15" s="56" t="str">
        <f>KRITERIEN!A20</f>
        <v>1b</v>
      </c>
      <c r="B15" s="173" t="str">
        <f>IF(KRITERIEN!B20="","",KRITERIEN!B20)</f>
        <v>Wie hoch ist der Innovationsgehalt des Gesamtsystems für die gegenständliche Anwendung zu beurteilen?</v>
      </c>
      <c r="C15" s="185"/>
      <c r="D15" s="185"/>
      <c r="E15" s="185"/>
      <c r="F15" s="185"/>
      <c r="G15" s="185"/>
      <c r="H15" s="185"/>
      <c r="I15" s="185"/>
      <c r="J15" s="185"/>
      <c r="K15" s="185"/>
      <c r="L15" s="185"/>
      <c r="M15" s="185"/>
      <c r="N15" s="186"/>
      <c r="O15" s="187">
        <f>IF(OR(KRITERIEN!F20="",KRITERIEN!F20=0),"",KRITERIEN!F20/KRITERIEN!$F$14)</f>
        <v>7.2463768115942032E-2</v>
      </c>
      <c r="P15" s="188"/>
      <c r="Q15" s="189"/>
      <c r="R15" s="57" t="str">
        <f>IF(KRITERIEN!D20="","",KRITERIEN!D20)</f>
        <v>minus 4 = nicht innovativ
plus 4 = hoch innovativ</v>
      </c>
    </row>
    <row r="16" spans="1:268" s="3" customFormat="1" ht="27" customHeight="1" x14ac:dyDescent="0.25">
      <c r="A16" s="56" t="str">
        <f>KRITERIEN!A21</f>
        <v/>
      </c>
      <c r="B16" s="173" t="str">
        <f>IF(KRITERIEN!B21="","",KRITERIEN!B21)</f>
        <v/>
      </c>
      <c r="C16" s="185"/>
      <c r="D16" s="185"/>
      <c r="E16" s="185"/>
      <c r="F16" s="185"/>
      <c r="G16" s="185"/>
      <c r="H16" s="185"/>
      <c r="I16" s="185"/>
      <c r="J16" s="185"/>
      <c r="K16" s="185"/>
      <c r="L16" s="185"/>
      <c r="M16" s="185"/>
      <c r="N16" s="186"/>
      <c r="O16" s="187" t="str">
        <f>IF(OR(KRITERIEN!F21="",KRITERIEN!F21=0),"",KRITERIEN!F21/KRITERIEN!$F$14)</f>
        <v/>
      </c>
      <c r="P16" s="188"/>
      <c r="Q16" s="189"/>
      <c r="R16" s="57" t="str">
        <f>IF(KRITERIEN!D21="","",KRITERIEN!D21)</f>
        <v/>
      </c>
    </row>
    <row r="17" spans="1:20" s="3" customFormat="1" ht="27" customHeight="1" x14ac:dyDescent="0.25">
      <c r="A17" s="56" t="str">
        <f>KRITERIEN!A22</f>
        <v/>
      </c>
      <c r="B17" s="173" t="str">
        <f>IF(KRITERIEN!B22="","",KRITERIEN!B22)</f>
        <v/>
      </c>
      <c r="C17" s="185"/>
      <c r="D17" s="185"/>
      <c r="E17" s="185"/>
      <c r="F17" s="185"/>
      <c r="G17" s="185"/>
      <c r="H17" s="185"/>
      <c r="I17" s="185"/>
      <c r="J17" s="185"/>
      <c r="K17" s="185"/>
      <c r="L17" s="185"/>
      <c r="M17" s="185"/>
      <c r="N17" s="186"/>
      <c r="O17" s="187" t="str">
        <f>IF(OR(KRITERIEN!F22="",KRITERIEN!F22=0),"",KRITERIEN!F22/KRITERIEN!$F$14)</f>
        <v/>
      </c>
      <c r="P17" s="188"/>
      <c r="Q17" s="189"/>
      <c r="R17" s="57" t="str">
        <f>IF(KRITERIEN!D22="","",KRITERIEN!D22)</f>
        <v/>
      </c>
    </row>
    <row r="18" spans="1:20" s="3" customFormat="1" ht="27" customHeight="1" x14ac:dyDescent="0.25">
      <c r="A18" s="56" t="str">
        <f>KRITERIEN!A23</f>
        <v/>
      </c>
      <c r="B18" s="173" t="str">
        <f>IF(KRITERIEN!B23="","",KRITERIEN!B23)</f>
        <v/>
      </c>
      <c r="C18" s="185"/>
      <c r="D18" s="185"/>
      <c r="E18" s="185"/>
      <c r="F18" s="185"/>
      <c r="G18" s="185"/>
      <c r="H18" s="185"/>
      <c r="I18" s="185"/>
      <c r="J18" s="185"/>
      <c r="K18" s="185"/>
      <c r="L18" s="185"/>
      <c r="M18" s="185"/>
      <c r="N18" s="186"/>
      <c r="O18" s="187" t="str">
        <f>IF(OR(KRITERIEN!F23="",KRITERIEN!F23=0),"",KRITERIEN!F23/KRITERIEN!$F$14)</f>
        <v/>
      </c>
      <c r="P18" s="188"/>
      <c r="Q18" s="189"/>
      <c r="R18" s="57" t="str">
        <f>IF(KRITERIEN!D23="","",KRITERIEN!D23)</f>
        <v/>
      </c>
    </row>
    <row r="19" spans="1:20" s="3" customFormat="1" ht="11.1" customHeight="1" x14ac:dyDescent="0.25"/>
    <row r="20" spans="1:20" s="45" customFormat="1" ht="20.100000000000001" customHeight="1" x14ac:dyDescent="0.25">
      <c r="A20" s="165" t="str">
        <f>KRITERIEN!A25</f>
        <v>Chancenerhöhung</v>
      </c>
      <c r="B20" s="166"/>
      <c r="C20" s="166"/>
      <c r="D20" s="166"/>
      <c r="E20" s="166"/>
      <c r="F20" s="166"/>
      <c r="G20" s="166"/>
      <c r="H20" s="166"/>
      <c r="I20" s="166"/>
      <c r="J20" s="166"/>
      <c r="K20" s="166"/>
      <c r="L20" s="166"/>
      <c r="M20" s="166"/>
      <c r="N20" s="182" t="str">
        <f>KRITERIEN!A26</f>
        <v>Gelegenheiten, die über den gegenständlichen Beschaffungsvorgang hinausgehen</v>
      </c>
      <c r="O20" s="182"/>
      <c r="P20" s="182"/>
      <c r="Q20" s="182"/>
      <c r="R20" s="183"/>
      <c r="T20" s="3"/>
    </row>
    <row r="21" spans="1:20" s="38" customFormat="1" ht="15.75" customHeight="1" x14ac:dyDescent="0.2">
      <c r="A21" s="46" t="s">
        <v>8</v>
      </c>
      <c r="B21" s="153" t="s">
        <v>21</v>
      </c>
      <c r="C21" s="153"/>
      <c r="D21" s="153"/>
      <c r="E21" s="153"/>
      <c r="F21" s="153"/>
      <c r="G21" s="153"/>
      <c r="H21" s="153"/>
      <c r="I21" s="153"/>
      <c r="J21" s="153"/>
      <c r="K21" s="153"/>
      <c r="L21" s="153"/>
      <c r="M21" s="153"/>
      <c r="N21" s="55"/>
      <c r="O21" s="190" t="s">
        <v>51</v>
      </c>
      <c r="P21" s="191"/>
      <c r="Q21" s="192"/>
      <c r="R21" s="50" t="s">
        <v>14</v>
      </c>
      <c r="S21" s="51"/>
      <c r="T21" s="3"/>
    </row>
    <row r="22" spans="1:20" s="3" customFormat="1" ht="27" customHeight="1" x14ac:dyDescent="0.25">
      <c r="A22" s="56" t="str">
        <f>KRITERIEN!A28</f>
        <v>2a</v>
      </c>
      <c r="B22" s="173" t="str">
        <f>IF(KRITERIEN!B28="","",KRITERIEN!B28)</f>
        <v>Wie einfach kann die Innovation im Gesamten mit geringfügigem Aufwand für andere Anwendungsmöglichkeiten adaptiert werden?</v>
      </c>
      <c r="C22" s="185"/>
      <c r="D22" s="185"/>
      <c r="E22" s="185"/>
      <c r="F22" s="185"/>
      <c r="G22" s="185"/>
      <c r="H22" s="185"/>
      <c r="I22" s="185"/>
      <c r="J22" s="185"/>
      <c r="K22" s="185"/>
      <c r="L22" s="185"/>
      <c r="M22" s="185"/>
      <c r="N22" s="186"/>
      <c r="O22" s="187">
        <f>IF(OR(KRITERIEN!F28=0,KRITERIEN!F28=""),"",KRITERIEN!F28/KRITERIEN!$F$14)</f>
        <v>8.6956521739130432E-2</v>
      </c>
      <c r="P22" s="188"/>
      <c r="Q22" s="189"/>
      <c r="R22" s="57" t="str">
        <f>IF(KRITERIEN!D28="","",KRITERIEN!D28)</f>
        <v>minus 4 = geringe Chancen
plus 4 = hohe Chancen</v>
      </c>
    </row>
    <row r="23" spans="1:20" s="3" customFormat="1" ht="27" customHeight="1" x14ac:dyDescent="0.25">
      <c r="A23" s="56" t="str">
        <f>KRITERIEN!A29</f>
        <v>2b</v>
      </c>
      <c r="B23" s="173" t="str">
        <f>IF(KRITERIEN!B29="","",KRITERIEN!B29)</f>
        <v>Wie hoch ist das Realisierungspotenzial einer breiten Marktdurchdringung der Innovation?</v>
      </c>
      <c r="C23" s="185"/>
      <c r="D23" s="185"/>
      <c r="E23" s="185"/>
      <c r="F23" s="185"/>
      <c r="G23" s="185"/>
      <c r="H23" s="185"/>
      <c r="I23" s="185"/>
      <c r="J23" s="185"/>
      <c r="K23" s="185"/>
      <c r="L23" s="185"/>
      <c r="M23" s="185"/>
      <c r="N23" s="186"/>
      <c r="O23" s="187">
        <f>IF(OR(KRITERIEN!F29=0,KRITERIEN!F29=""),"",KRITERIEN!F29/KRITERIEN!$F$14)</f>
        <v>4.3478260869565216E-2</v>
      </c>
      <c r="P23" s="188"/>
      <c r="Q23" s="189"/>
      <c r="R23" s="57" t="str">
        <f>IF(KRITERIEN!D29="","",KRITERIEN!D29)</f>
        <v>minus 4 = geringe Chancen
plus 4 = hohe Chancen</v>
      </c>
    </row>
    <row r="24" spans="1:20" s="3" customFormat="1" ht="27" customHeight="1" x14ac:dyDescent="0.25">
      <c r="A24" s="56" t="str">
        <f>KRITERIEN!A30</f>
        <v/>
      </c>
      <c r="B24" s="173" t="str">
        <f>IF(KRITERIEN!B30="","",KRITERIEN!B30)</f>
        <v/>
      </c>
      <c r="C24" s="185"/>
      <c r="D24" s="185"/>
      <c r="E24" s="185"/>
      <c r="F24" s="185"/>
      <c r="G24" s="185"/>
      <c r="H24" s="185"/>
      <c r="I24" s="185"/>
      <c r="J24" s="185"/>
      <c r="K24" s="185"/>
      <c r="L24" s="185"/>
      <c r="M24" s="185"/>
      <c r="N24" s="186"/>
      <c r="O24" s="187" t="str">
        <f>IF(OR(KRITERIEN!F30=0,KRITERIEN!F30=""),"",KRITERIEN!F30/KRITERIEN!$F$14)</f>
        <v/>
      </c>
      <c r="P24" s="188"/>
      <c r="Q24" s="189"/>
      <c r="R24" s="57" t="str">
        <f>IF(KRITERIEN!D30="","",KRITERIEN!D30)</f>
        <v/>
      </c>
    </row>
    <row r="25" spans="1:20" s="3" customFormat="1" ht="27" customHeight="1" x14ac:dyDescent="0.25">
      <c r="A25" s="56" t="str">
        <f>KRITERIEN!A31</f>
        <v/>
      </c>
      <c r="B25" s="173" t="str">
        <f>IF(KRITERIEN!B31="","",KRITERIEN!B31)</f>
        <v/>
      </c>
      <c r="C25" s="185"/>
      <c r="D25" s="185"/>
      <c r="E25" s="185"/>
      <c r="F25" s="185"/>
      <c r="G25" s="185"/>
      <c r="H25" s="185"/>
      <c r="I25" s="185"/>
      <c r="J25" s="185"/>
      <c r="K25" s="185"/>
      <c r="L25" s="185"/>
      <c r="M25" s="185"/>
      <c r="N25" s="186"/>
      <c r="O25" s="187" t="str">
        <f>IF(OR(KRITERIEN!F31=0,KRITERIEN!F31=""),"",KRITERIEN!F31/KRITERIEN!$F$14)</f>
        <v/>
      </c>
      <c r="P25" s="188"/>
      <c r="Q25" s="189"/>
      <c r="R25" s="57" t="str">
        <f>IF(KRITERIEN!D31="","",KRITERIEN!D31)</f>
        <v/>
      </c>
    </row>
    <row r="26" spans="1:20" s="3" customFormat="1" ht="27" customHeight="1" x14ac:dyDescent="0.25">
      <c r="A26" s="56" t="str">
        <f>KRITERIEN!A32</f>
        <v/>
      </c>
      <c r="B26" s="173" t="str">
        <f>IF(KRITERIEN!B32="","",KRITERIEN!B32)</f>
        <v/>
      </c>
      <c r="C26" s="185"/>
      <c r="D26" s="185"/>
      <c r="E26" s="185"/>
      <c r="F26" s="185"/>
      <c r="G26" s="185"/>
      <c r="H26" s="185"/>
      <c r="I26" s="185"/>
      <c r="J26" s="185"/>
      <c r="K26" s="185"/>
      <c r="L26" s="185"/>
      <c r="M26" s="185"/>
      <c r="N26" s="186"/>
      <c r="O26" s="187" t="str">
        <f>IF(OR(KRITERIEN!F32=0,KRITERIEN!F32=""),"",KRITERIEN!F32/KRITERIEN!$F$14)</f>
        <v/>
      </c>
      <c r="P26" s="188"/>
      <c r="Q26" s="189"/>
      <c r="R26" s="57" t="str">
        <f>IF(KRITERIEN!D32="","",KRITERIEN!D32)</f>
        <v/>
      </c>
    </row>
    <row r="27" spans="1:20" s="3" customFormat="1" ht="11.1" customHeight="1" x14ac:dyDescent="0.25"/>
    <row r="28" spans="1:20" s="45" customFormat="1" ht="20.100000000000001" customHeight="1" x14ac:dyDescent="0.25">
      <c r="A28" s="165" t="str">
        <f>KRITERIEN!A34</f>
        <v>Risikosenkung</v>
      </c>
      <c r="B28" s="166"/>
      <c r="C28" s="166"/>
      <c r="D28" s="166"/>
      <c r="E28" s="166"/>
      <c r="F28" s="166"/>
      <c r="G28" s="166"/>
      <c r="H28" s="166"/>
      <c r="I28" s="166"/>
      <c r="J28" s="166"/>
      <c r="K28" s="166"/>
      <c r="L28" s="166"/>
      <c r="M28" s="166"/>
      <c r="N28" s="182" t="str">
        <f>KRITERIEN!A35</f>
        <v>ausgewählte Risikofelder und deren Berücksichtigung bei der Ausschreibung</v>
      </c>
      <c r="O28" s="182"/>
      <c r="P28" s="182"/>
      <c r="Q28" s="182"/>
      <c r="R28" s="183"/>
      <c r="T28" s="3"/>
    </row>
    <row r="29" spans="1:20" s="38" customFormat="1" ht="15.75" customHeight="1" x14ac:dyDescent="0.2">
      <c r="A29" s="46" t="s">
        <v>8</v>
      </c>
      <c r="B29" s="153" t="s">
        <v>21</v>
      </c>
      <c r="C29" s="153"/>
      <c r="D29" s="153"/>
      <c r="E29" s="153"/>
      <c r="F29" s="153"/>
      <c r="G29" s="153"/>
      <c r="H29" s="153"/>
      <c r="I29" s="153"/>
      <c r="J29" s="153"/>
      <c r="K29" s="153"/>
      <c r="L29" s="153"/>
      <c r="M29" s="153"/>
      <c r="N29" s="55"/>
      <c r="O29" s="190" t="s">
        <v>51</v>
      </c>
      <c r="P29" s="191"/>
      <c r="Q29" s="192"/>
      <c r="R29" s="50" t="s">
        <v>14</v>
      </c>
      <c r="S29" s="51"/>
      <c r="T29" s="3"/>
    </row>
    <row r="30" spans="1:20" s="3" customFormat="1" ht="27" customHeight="1" x14ac:dyDescent="0.25">
      <c r="A30" s="56" t="str">
        <f>KRITERIEN!A37</f>
        <v>3a</v>
      </c>
      <c r="B30" s="173" t="str">
        <f>IF(KRITERIEN!B37="","",KRITERIEN!B37)</f>
        <v>Wie hoch ist das technische Realisierungsrisiko des Einreichobjektes zu beurteilen (ggf. durch Prototypen, Simulationen etc. abgesichert)?</v>
      </c>
      <c r="C30" s="185"/>
      <c r="D30" s="185"/>
      <c r="E30" s="185"/>
      <c r="F30" s="185"/>
      <c r="G30" s="185"/>
      <c r="H30" s="185"/>
      <c r="I30" s="185"/>
      <c r="J30" s="185"/>
      <c r="K30" s="185"/>
      <c r="L30" s="185"/>
      <c r="M30" s="185"/>
      <c r="N30" s="186"/>
      <c r="O30" s="187">
        <f>IF(OR(KRITERIEN!F37=0,KRITERIEN!F37=""),"",KRITERIEN!F37/KRITERIEN!$F$14)</f>
        <v>4.3478260869565216E-2</v>
      </c>
      <c r="P30" s="188"/>
      <c r="Q30" s="189"/>
      <c r="R30" s="57" t="str">
        <f>IF(KRITERIEN!D37="","",KRITERIEN!D37)</f>
        <v>minus 4 = hohes Risiko
plus 4 = geringes Risiko</v>
      </c>
    </row>
    <row r="31" spans="1:20" s="3" customFormat="1" ht="27" customHeight="1" x14ac:dyDescent="0.25">
      <c r="A31" s="56" t="str">
        <f>KRITERIEN!A38</f>
        <v>3b</v>
      </c>
      <c r="B31" s="173" t="str">
        <f>IF(KRITERIEN!B38="","",KRITERIEN!B38)</f>
        <v>Wie hoch ist das wirtschaftliche Realisierungsrisiko zu beurteilen (ggf. durch Wirtschaftlichkeitsbetrachtungen, Marktanalysen etc. verringert)?</v>
      </c>
      <c r="C31" s="185"/>
      <c r="D31" s="185"/>
      <c r="E31" s="185"/>
      <c r="F31" s="185"/>
      <c r="G31" s="185"/>
      <c r="H31" s="185"/>
      <c r="I31" s="185"/>
      <c r="J31" s="185"/>
      <c r="K31" s="185"/>
      <c r="L31" s="185"/>
      <c r="M31" s="185"/>
      <c r="N31" s="186"/>
      <c r="O31" s="187">
        <f>IF(OR(KRITERIEN!F38=0,KRITERIEN!F38=""),"",KRITERIEN!F38/KRITERIEN!$F$14)</f>
        <v>1.4492753623188406E-2</v>
      </c>
      <c r="P31" s="188"/>
      <c r="Q31" s="189"/>
      <c r="R31" s="57" t="str">
        <f>IF(KRITERIEN!D38="","",KRITERIEN!D38)</f>
        <v>minus 4 = hohes Risiko
plus 4 = geringes Risiko</v>
      </c>
    </row>
    <row r="32" spans="1:20" s="3" customFormat="1" ht="27" customHeight="1" x14ac:dyDescent="0.25">
      <c r="A32" s="56" t="str">
        <f>KRITERIEN!A39</f>
        <v>3c</v>
      </c>
      <c r="B32" s="173" t="str">
        <f>IF(KRITERIEN!B39="","",KRITERIEN!B39)</f>
        <v>Wie wahrscheinlich sind wesentliche Planungs- bzw. Auslegungsfehler, die den Gesamterfolg technisch oder wirtschaftlich gefährden?</v>
      </c>
      <c r="C32" s="185"/>
      <c r="D32" s="185"/>
      <c r="E32" s="185"/>
      <c r="F32" s="185"/>
      <c r="G32" s="185"/>
      <c r="H32" s="185"/>
      <c r="I32" s="185"/>
      <c r="J32" s="185"/>
      <c r="K32" s="185"/>
      <c r="L32" s="185"/>
      <c r="M32" s="185"/>
      <c r="N32" s="186"/>
      <c r="O32" s="187">
        <f>IF(OR(KRITERIEN!F39=0,KRITERIEN!F39=""),"",KRITERIEN!F39/KRITERIEN!$F$14)</f>
        <v>5.7971014492753624E-2</v>
      </c>
      <c r="P32" s="188"/>
      <c r="Q32" s="189"/>
      <c r="R32" s="57" t="str">
        <f>IF(KRITERIEN!D39="","",KRITERIEN!D39)</f>
        <v>minus 4 = hohes Risiko
plus 4 = geringes Risiko</v>
      </c>
    </row>
    <row r="33" spans="1:20" s="3" customFormat="1" ht="27" customHeight="1" x14ac:dyDescent="0.25">
      <c r="A33" s="56" t="str">
        <f>KRITERIEN!A40</f>
        <v>3d</v>
      </c>
      <c r="B33" s="173" t="str">
        <f>IF(KRITERIEN!B40="","",KRITERIEN!B40)</f>
        <v>Wie sehr muss zusätzliche Infrastruktur für die Implementierung der Innovation errichtet werden?</v>
      </c>
      <c r="C33" s="185"/>
      <c r="D33" s="185"/>
      <c r="E33" s="185"/>
      <c r="F33" s="185"/>
      <c r="G33" s="185"/>
      <c r="H33" s="185"/>
      <c r="I33" s="185"/>
      <c r="J33" s="185"/>
      <c r="K33" s="185"/>
      <c r="L33" s="185"/>
      <c r="M33" s="185"/>
      <c r="N33" s="186"/>
      <c r="O33" s="187">
        <f>IF(OR(KRITERIEN!F40=0,KRITERIEN!F40=""),"",KRITERIEN!F40/KRITERIEN!$F$14)</f>
        <v>2.8985507246376812E-2</v>
      </c>
      <c r="P33" s="188"/>
      <c r="Q33" s="189"/>
      <c r="R33" s="57" t="str">
        <f>IF(KRITERIEN!D40="","",KRITERIEN!D40)</f>
        <v>minus 4 = großer Aufwand
plus 4 = geringer Aufwand</v>
      </c>
    </row>
    <row r="34" spans="1:20" s="3" customFormat="1" ht="27" customHeight="1" x14ac:dyDescent="0.25">
      <c r="A34" s="56" t="str">
        <f>KRITERIEN!A41</f>
        <v/>
      </c>
      <c r="B34" s="173" t="str">
        <f>IF(KRITERIEN!B41="","",KRITERIEN!B41)</f>
        <v/>
      </c>
      <c r="C34" s="185"/>
      <c r="D34" s="185"/>
      <c r="E34" s="185"/>
      <c r="F34" s="185"/>
      <c r="G34" s="185"/>
      <c r="H34" s="185"/>
      <c r="I34" s="185"/>
      <c r="J34" s="185"/>
      <c r="K34" s="185"/>
      <c r="L34" s="185"/>
      <c r="M34" s="185"/>
      <c r="N34" s="186"/>
      <c r="O34" s="187" t="str">
        <f>IF(OR(KRITERIEN!F41=0,KRITERIEN!F41=""),"",KRITERIEN!F41/KRITERIEN!$F$14)</f>
        <v/>
      </c>
      <c r="P34" s="188"/>
      <c r="Q34" s="189"/>
      <c r="R34" s="57" t="str">
        <f>IF(KRITERIEN!D41="","",KRITERIEN!D41)</f>
        <v/>
      </c>
    </row>
    <row r="35" spans="1:20" s="3" customFormat="1" ht="11.1" customHeight="1" x14ac:dyDescent="0.25"/>
    <row r="36" spans="1:20" s="45" customFormat="1" ht="20.100000000000001" customHeight="1" x14ac:dyDescent="0.25">
      <c r="A36" s="165" t="str">
        <f>KRITERIEN!A43</f>
        <v>Klima- &amp; Energieziele</v>
      </c>
      <c r="B36" s="166"/>
      <c r="C36" s="166"/>
      <c r="D36" s="166"/>
      <c r="E36" s="166"/>
      <c r="F36" s="166"/>
      <c r="G36" s="166"/>
      <c r="H36" s="166"/>
      <c r="I36" s="166"/>
      <c r="J36" s="166"/>
      <c r="K36" s="166"/>
      <c r="L36" s="166"/>
      <c r="M36" s="166"/>
      <c r="N36" s="182" t="str">
        <f>KRITERIEN!A44</f>
        <v>Erreichung von nationalen und internationalen Klima- und Energiezielen</v>
      </c>
      <c r="O36" s="182"/>
      <c r="P36" s="182"/>
      <c r="Q36" s="182"/>
      <c r="R36" s="183"/>
      <c r="T36" s="3"/>
    </row>
    <row r="37" spans="1:20" s="38" customFormat="1" ht="15.75" customHeight="1" x14ac:dyDescent="0.2">
      <c r="A37" s="46" t="s">
        <v>8</v>
      </c>
      <c r="B37" s="153" t="s">
        <v>21</v>
      </c>
      <c r="C37" s="153"/>
      <c r="D37" s="153"/>
      <c r="E37" s="153"/>
      <c r="F37" s="153"/>
      <c r="G37" s="153"/>
      <c r="H37" s="153"/>
      <c r="I37" s="153"/>
      <c r="J37" s="153"/>
      <c r="K37" s="153"/>
      <c r="L37" s="153"/>
      <c r="M37" s="153"/>
      <c r="N37" s="55"/>
      <c r="O37" s="190" t="s">
        <v>51</v>
      </c>
      <c r="P37" s="191"/>
      <c r="Q37" s="192"/>
      <c r="R37" s="50" t="s">
        <v>14</v>
      </c>
      <c r="S37" s="51"/>
      <c r="T37" s="3"/>
    </row>
    <row r="38" spans="1:20" s="3" customFormat="1" ht="27" customHeight="1" x14ac:dyDescent="0.25">
      <c r="A38" s="56" t="str">
        <f>KRITERIEN!A46</f>
        <v>4a</v>
      </c>
      <c r="B38" s="173" t="str">
        <f>IF(KRITERIEN!B46="","",KRITERIEN!B46)</f>
        <v>Wie groß ist der zu erwartende Beitrag des Einreichobjektes, reale Reduktionen von Treibhausgasemissionen auszulösen?</v>
      </c>
      <c r="C38" s="185"/>
      <c r="D38" s="185"/>
      <c r="E38" s="185"/>
      <c r="F38" s="185"/>
      <c r="G38" s="185"/>
      <c r="H38" s="185"/>
      <c r="I38" s="185"/>
      <c r="J38" s="185"/>
      <c r="K38" s="185"/>
      <c r="L38" s="185"/>
      <c r="M38" s="185"/>
      <c r="N38" s="186"/>
      <c r="O38" s="187">
        <f>IF(OR(KRITERIEN!F46=0,KRITERIEN!F46=""),"",KRITERIEN!F46/KRITERIEN!$F$14)</f>
        <v>7.2463768115942032E-2</v>
      </c>
      <c r="P38" s="188"/>
      <c r="Q38" s="189"/>
      <c r="R38" s="57" t="str">
        <f>IF(KRITERIEN!D46="","",KRITERIEN!D46)</f>
        <v>minus 4 = geringe Reduktionen
plus 4 = hohe Reduktionen</v>
      </c>
    </row>
    <row r="39" spans="1:20" s="3" customFormat="1" ht="27" customHeight="1" x14ac:dyDescent="0.25">
      <c r="A39" s="56" t="str">
        <f>KRITERIEN!A47</f>
        <v>4b</v>
      </c>
      <c r="B39" s="173" t="str">
        <f>IF(KRITERIEN!B47="","",KRITERIEN!B47)</f>
        <v>Wie stark können zusätzliche erneuerbare Energieeinspeiser durch das Einreichobjekt in das Niederspannungsnetz integriert werden?</v>
      </c>
      <c r="C39" s="185"/>
      <c r="D39" s="185"/>
      <c r="E39" s="185"/>
      <c r="F39" s="185"/>
      <c r="G39" s="185"/>
      <c r="H39" s="185"/>
      <c r="I39" s="185"/>
      <c r="J39" s="185"/>
      <c r="K39" s="185"/>
      <c r="L39" s="185"/>
      <c r="M39" s="185"/>
      <c r="N39" s="186"/>
      <c r="O39" s="187">
        <f>IF(OR(KRITERIEN!F47=0,KRITERIEN!F47=""),"",KRITERIEN!F47/KRITERIEN!$F$14)</f>
        <v>0.11594202898550725</v>
      </c>
      <c r="P39" s="188"/>
      <c r="Q39" s="189"/>
      <c r="R39" s="57" t="str">
        <f>IF(KRITERIEN!D47="","",KRITERIEN!D47)</f>
        <v>minus 4 = kaum zusätzliche Einspeiser
plus 4 = viele zusätzliche Einspeiser</v>
      </c>
    </row>
    <row r="40" spans="1:20" s="3" customFormat="1" ht="27" customHeight="1" x14ac:dyDescent="0.25">
      <c r="A40" s="56" t="str">
        <f>KRITERIEN!A48</f>
        <v/>
      </c>
      <c r="B40" s="173" t="str">
        <f>IF(KRITERIEN!B48="","",KRITERIEN!B48)</f>
        <v/>
      </c>
      <c r="C40" s="185"/>
      <c r="D40" s="185"/>
      <c r="E40" s="185"/>
      <c r="F40" s="185"/>
      <c r="G40" s="185"/>
      <c r="H40" s="185"/>
      <c r="I40" s="185"/>
      <c r="J40" s="185"/>
      <c r="K40" s="185"/>
      <c r="L40" s="185"/>
      <c r="M40" s="185"/>
      <c r="N40" s="186"/>
      <c r="O40" s="187" t="str">
        <f>IF(OR(KRITERIEN!F48=0,KRITERIEN!F48=""),"",KRITERIEN!F48/KRITERIEN!$F$14)</f>
        <v/>
      </c>
      <c r="P40" s="188"/>
      <c r="Q40" s="189"/>
      <c r="R40" s="57" t="str">
        <f>IF(KRITERIEN!D48="","",KRITERIEN!D48)</f>
        <v/>
      </c>
    </row>
    <row r="41" spans="1:20" s="3" customFormat="1" ht="27" customHeight="1" x14ac:dyDescent="0.25">
      <c r="A41" s="56" t="str">
        <f>KRITERIEN!A49</f>
        <v/>
      </c>
      <c r="B41" s="173" t="str">
        <f>IF(KRITERIEN!B49="","",KRITERIEN!B49)</f>
        <v/>
      </c>
      <c r="C41" s="185"/>
      <c r="D41" s="185"/>
      <c r="E41" s="185"/>
      <c r="F41" s="185"/>
      <c r="G41" s="185"/>
      <c r="H41" s="185"/>
      <c r="I41" s="185"/>
      <c r="J41" s="185"/>
      <c r="K41" s="185"/>
      <c r="L41" s="185"/>
      <c r="M41" s="185"/>
      <c r="N41" s="186"/>
      <c r="O41" s="187" t="str">
        <f>IF(OR(KRITERIEN!F49=0,KRITERIEN!F49=""),"",KRITERIEN!F49/KRITERIEN!$F$14)</f>
        <v/>
      </c>
      <c r="P41" s="188"/>
      <c r="Q41" s="189"/>
      <c r="R41" s="57" t="str">
        <f>IF(KRITERIEN!D49="","",KRITERIEN!D49)</f>
        <v/>
      </c>
    </row>
    <row r="42" spans="1:20" s="3" customFormat="1" ht="27" customHeight="1" x14ac:dyDescent="0.25">
      <c r="A42" s="56" t="str">
        <f>KRITERIEN!A50</f>
        <v/>
      </c>
      <c r="B42" s="173" t="str">
        <f>IF(KRITERIEN!B50="","",KRITERIEN!B50)</f>
        <v/>
      </c>
      <c r="C42" s="185"/>
      <c r="D42" s="185"/>
      <c r="E42" s="185"/>
      <c r="F42" s="185"/>
      <c r="G42" s="185"/>
      <c r="H42" s="185"/>
      <c r="I42" s="185"/>
      <c r="J42" s="185"/>
      <c r="K42" s="185"/>
      <c r="L42" s="185"/>
      <c r="M42" s="185"/>
      <c r="N42" s="186"/>
      <c r="O42" s="187" t="str">
        <f>IF(OR(KRITERIEN!F50=0,KRITERIEN!F50=""),"",KRITERIEN!F50/KRITERIEN!$F$14)</f>
        <v/>
      </c>
      <c r="P42" s="188"/>
      <c r="Q42" s="189"/>
      <c r="R42" s="57" t="str">
        <f>IF(KRITERIEN!D50="","",KRITERIEN!D50)</f>
        <v/>
      </c>
    </row>
    <row r="43" spans="1:20" s="3" customFormat="1" ht="11.1" customHeight="1" x14ac:dyDescent="0.25"/>
    <row r="44" spans="1:20" s="45" customFormat="1" ht="20.100000000000001" customHeight="1" x14ac:dyDescent="0.25">
      <c r="A44" s="165" t="str">
        <f>KRITERIEN!A52</f>
        <v>Wirtschaftlichkeit</v>
      </c>
      <c r="B44" s="166"/>
      <c r="C44" s="166"/>
      <c r="D44" s="166"/>
      <c r="E44" s="166"/>
      <c r="F44" s="166"/>
      <c r="G44" s="166"/>
      <c r="H44" s="166"/>
      <c r="I44" s="166"/>
      <c r="J44" s="166"/>
      <c r="K44" s="166"/>
      <c r="L44" s="166"/>
      <c r="M44" s="166"/>
      <c r="N44" s="182" t="str">
        <f>KRITERIEN!A53</f>
        <v>im Vergleich zu einer marktüblichen Lösung</v>
      </c>
      <c r="O44" s="182"/>
      <c r="P44" s="182"/>
      <c r="Q44" s="182"/>
      <c r="R44" s="183"/>
      <c r="T44" s="3"/>
    </row>
    <row r="45" spans="1:20" s="38" customFormat="1" ht="15.75" customHeight="1" x14ac:dyDescent="0.2">
      <c r="A45" s="46" t="s">
        <v>8</v>
      </c>
      <c r="B45" s="153" t="s">
        <v>21</v>
      </c>
      <c r="C45" s="153"/>
      <c r="D45" s="153"/>
      <c r="E45" s="153"/>
      <c r="F45" s="153"/>
      <c r="G45" s="153"/>
      <c r="H45" s="153"/>
      <c r="I45" s="153"/>
      <c r="J45" s="153"/>
      <c r="K45" s="153"/>
      <c r="L45" s="153"/>
      <c r="M45" s="153"/>
      <c r="N45" s="55"/>
      <c r="O45" s="190" t="s">
        <v>51</v>
      </c>
      <c r="P45" s="191"/>
      <c r="Q45" s="192"/>
      <c r="R45" s="50" t="s">
        <v>14</v>
      </c>
      <c r="S45" s="51"/>
      <c r="T45" s="3"/>
    </row>
    <row r="46" spans="1:20" s="3" customFormat="1" ht="27" customHeight="1" x14ac:dyDescent="0.25">
      <c r="A46" s="56" t="str">
        <f>KRITERIEN!A55</f>
        <v>5a</v>
      </c>
      <c r="B46" s="173" t="str">
        <f>IF(KRITERIEN!B55="","",KRITERIEN!B55)</f>
        <v>Wie vorteilhaft stellen sich die Total Cost of Ownership (TCO) der Innovation gegenüber einer marktüblichen Lösung dar?</v>
      </c>
      <c r="C46" s="185"/>
      <c r="D46" s="185"/>
      <c r="E46" s="185"/>
      <c r="F46" s="185"/>
      <c r="G46" s="185"/>
      <c r="H46" s="185"/>
      <c r="I46" s="185"/>
      <c r="J46" s="185"/>
      <c r="K46" s="185"/>
      <c r="L46" s="185"/>
      <c r="M46" s="185"/>
      <c r="N46" s="186"/>
      <c r="O46" s="187">
        <f>IF(OR(KRITERIEN!F55=0,KRITERIEN!F55=""),"",KRITERIEN!F55/KRITERIEN!$F$14)</f>
        <v>7.2463768115942032E-2</v>
      </c>
      <c r="P46" s="188"/>
      <c r="Q46" s="189"/>
      <c r="R46" s="57" t="str">
        <f>IF(KRITERIEN!D55="","",KRITERIEN!D55)</f>
        <v>minus 4 = negatives Kosten-Nutzen-Verhältnis
plus 4 = vorteilhaftes Kosten-Nutzen-Verhältnis</v>
      </c>
    </row>
    <row r="47" spans="1:20" s="3" customFormat="1" ht="27" customHeight="1" x14ac:dyDescent="0.25">
      <c r="A47" s="56" t="str">
        <f>KRITERIEN!A56</f>
        <v>5b</v>
      </c>
      <c r="B47" s="173" t="str">
        <f>IF(KRITERIEN!B56="","",KRITERIEN!B56)</f>
        <v>Sind die dargestellten Kosten als realistisch einzustufen?</v>
      </c>
      <c r="C47" s="185"/>
      <c r="D47" s="185"/>
      <c r="E47" s="185"/>
      <c r="F47" s="185"/>
      <c r="G47" s="185"/>
      <c r="H47" s="185"/>
      <c r="I47" s="185"/>
      <c r="J47" s="185"/>
      <c r="K47" s="185"/>
      <c r="L47" s="185"/>
      <c r="M47" s="185"/>
      <c r="N47" s="186"/>
      <c r="O47" s="187">
        <f>IF(OR(KRITERIEN!F56=0,KRITERIEN!F56=""),"",KRITERIEN!F56/KRITERIEN!$F$14)</f>
        <v>2.8985507246376812E-2</v>
      </c>
      <c r="P47" s="188"/>
      <c r="Q47" s="189"/>
      <c r="R47" s="57" t="str">
        <f>IF(KRITERIEN!D56="","",KRITERIEN!D56)</f>
        <v>minus 4 = sehr fraglich
plus 4 = sehr glaubwürdig</v>
      </c>
    </row>
    <row r="48" spans="1:20" s="3" customFormat="1" ht="27" customHeight="1" x14ac:dyDescent="0.25">
      <c r="A48" s="56" t="str">
        <f>KRITERIEN!A57</f>
        <v>5c</v>
      </c>
      <c r="B48" s="173" t="str">
        <f>IF(KRITERIEN!B57="","",KRITERIEN!B57)</f>
        <v>Bleibt der Erfolg des Vorhabens weitestgehend bestehen, wenn sich wesentliche Input-Parameter (z.B. Energiekosten) in einem realistischen Ausmaß ändern?</v>
      </c>
      <c r="C48" s="185"/>
      <c r="D48" s="185"/>
      <c r="E48" s="185"/>
      <c r="F48" s="185"/>
      <c r="G48" s="185"/>
      <c r="H48" s="185"/>
      <c r="I48" s="185"/>
      <c r="J48" s="185"/>
      <c r="K48" s="185"/>
      <c r="L48" s="185"/>
      <c r="M48" s="185"/>
      <c r="N48" s="186"/>
      <c r="O48" s="187">
        <f>IF(OR(KRITERIEN!F57=0,KRITERIEN!F57=""),"",KRITERIEN!F57/KRITERIEN!$F$14)</f>
        <v>4.3478260869565216E-2</v>
      </c>
      <c r="P48" s="188"/>
      <c r="Q48" s="189"/>
      <c r="R48" s="57" t="str">
        <f>IF(KRITERIEN!D57="","",KRITERIEN!D57)</f>
        <v>minus 4 = sehr fraglich
plus 4 = sehr robust</v>
      </c>
    </row>
    <row r="49" spans="1:20" s="3" customFormat="1" ht="27" customHeight="1" x14ac:dyDescent="0.25">
      <c r="A49" s="56" t="str">
        <f>KRITERIEN!A58</f>
        <v/>
      </c>
      <c r="B49" s="173" t="str">
        <f>IF(KRITERIEN!B58="","",KRITERIEN!B58)</f>
        <v/>
      </c>
      <c r="C49" s="185"/>
      <c r="D49" s="185"/>
      <c r="E49" s="185"/>
      <c r="F49" s="185"/>
      <c r="G49" s="185"/>
      <c r="H49" s="185"/>
      <c r="I49" s="185"/>
      <c r="J49" s="185"/>
      <c r="K49" s="185"/>
      <c r="L49" s="185"/>
      <c r="M49" s="185"/>
      <c r="N49" s="186"/>
      <c r="O49" s="187" t="str">
        <f>IF(OR(KRITERIEN!F58=0,KRITERIEN!F58=""),"",KRITERIEN!F58/KRITERIEN!$F$14)</f>
        <v/>
      </c>
      <c r="P49" s="188"/>
      <c r="Q49" s="189"/>
      <c r="R49" s="57" t="str">
        <f>IF(KRITERIEN!D58="","",KRITERIEN!D58)</f>
        <v/>
      </c>
    </row>
    <row r="50" spans="1:20" s="3" customFormat="1" ht="27" customHeight="1" x14ac:dyDescent="0.25">
      <c r="A50" s="56" t="str">
        <f>KRITERIEN!A59</f>
        <v/>
      </c>
      <c r="B50" s="173" t="str">
        <f>IF(KRITERIEN!B59="","",KRITERIEN!B59)</f>
        <v/>
      </c>
      <c r="C50" s="185"/>
      <c r="D50" s="185"/>
      <c r="E50" s="185"/>
      <c r="F50" s="185"/>
      <c r="G50" s="185"/>
      <c r="H50" s="185"/>
      <c r="I50" s="185"/>
      <c r="J50" s="185"/>
      <c r="K50" s="185"/>
      <c r="L50" s="185"/>
      <c r="M50" s="185"/>
      <c r="N50" s="186"/>
      <c r="O50" s="187" t="str">
        <f>IF(OR(KRITERIEN!F59=0,KRITERIEN!F59=""),"",KRITERIEN!F59/KRITERIEN!$F$14)</f>
        <v/>
      </c>
      <c r="P50" s="188"/>
      <c r="Q50" s="189"/>
      <c r="R50" s="57" t="str">
        <f>IF(KRITERIEN!D59="","",KRITERIEN!D59)</f>
        <v/>
      </c>
    </row>
    <row r="51" spans="1:20" s="3" customFormat="1" ht="11.1" customHeight="1" x14ac:dyDescent="0.25"/>
    <row r="52" spans="1:20" s="45" customFormat="1" ht="20.100000000000001" customHeight="1" x14ac:dyDescent="0.25">
      <c r="A52" s="165" t="str">
        <f>KRITERIEN!A61</f>
        <v>Versorgungssicherheit</v>
      </c>
      <c r="B52" s="166"/>
      <c r="C52" s="166"/>
      <c r="D52" s="166"/>
      <c r="E52" s="166"/>
      <c r="F52" s="166"/>
      <c r="G52" s="166"/>
      <c r="H52" s="166"/>
      <c r="I52" s="166"/>
      <c r="J52" s="166"/>
      <c r="K52" s="166"/>
      <c r="L52" s="166"/>
      <c r="M52" s="166"/>
      <c r="N52" s="182" t="str">
        <f>KRITERIEN!A62</f>
        <v>im Vergleich zum Status quo</v>
      </c>
      <c r="O52" s="182"/>
      <c r="P52" s="182"/>
      <c r="Q52" s="182"/>
      <c r="R52" s="183"/>
      <c r="T52" s="3"/>
    </row>
    <row r="53" spans="1:20" s="38" customFormat="1" ht="15.75" customHeight="1" x14ac:dyDescent="0.2">
      <c r="A53" s="46" t="s">
        <v>8</v>
      </c>
      <c r="B53" s="153" t="s">
        <v>21</v>
      </c>
      <c r="C53" s="153"/>
      <c r="D53" s="153"/>
      <c r="E53" s="153"/>
      <c r="F53" s="153"/>
      <c r="G53" s="153"/>
      <c r="H53" s="153"/>
      <c r="I53" s="153"/>
      <c r="J53" s="153"/>
      <c r="K53" s="153"/>
      <c r="L53" s="153"/>
      <c r="M53" s="153"/>
      <c r="N53" s="55"/>
      <c r="O53" s="190" t="s">
        <v>51</v>
      </c>
      <c r="P53" s="191"/>
      <c r="Q53" s="192"/>
      <c r="R53" s="50" t="s">
        <v>14</v>
      </c>
      <c r="S53" s="51"/>
      <c r="T53" s="3"/>
    </row>
    <row r="54" spans="1:20" s="3" customFormat="1" ht="27" customHeight="1" x14ac:dyDescent="0.25">
      <c r="A54" s="56" t="str">
        <f>KRITERIEN!A64</f>
        <v>6a</v>
      </c>
      <c r="B54" s="173" t="str">
        <f>IF(KRITERIEN!B64="","",KRITERIEN!B64)</f>
        <v>Wie stark wird die Versorgungssicherheit im Niederspannungsnetz durch die Innovation beeinflusst?</v>
      </c>
      <c r="C54" s="185"/>
      <c r="D54" s="185"/>
      <c r="E54" s="185"/>
      <c r="F54" s="185"/>
      <c r="G54" s="185"/>
      <c r="H54" s="185"/>
      <c r="I54" s="185"/>
      <c r="J54" s="185"/>
      <c r="K54" s="185"/>
      <c r="L54" s="185"/>
      <c r="M54" s="185"/>
      <c r="N54" s="186"/>
      <c r="O54" s="187">
        <f>IF(OR(KRITERIEN!F64=0,KRITERIEN!F64=""),"",KRITERIEN!F64/KRITERIEN!$F$14)</f>
        <v>8.6956521739130432E-2</v>
      </c>
      <c r="P54" s="188"/>
      <c r="Q54" s="189"/>
      <c r="R54" s="57" t="str">
        <f>IF(KRITERIEN!D64="","",KRITERIEN!D64)</f>
        <v>minus 4 = negativer Einfluss
plus 4 = positiver Einfluss</v>
      </c>
    </row>
    <row r="55" spans="1:20" s="3" customFormat="1" ht="27" customHeight="1" x14ac:dyDescent="0.25">
      <c r="A55" s="56" t="str">
        <f>KRITERIEN!A65</f>
        <v>6b</v>
      </c>
      <c r="B55" s="173" t="str">
        <f>IF(KRITERIEN!B65="","",KRITERIEN!B65)</f>
        <v>Wie stark wird die Versorgungsqualität im Niederspannungsnetz durch die Innovation beeinflusst?</v>
      </c>
      <c r="C55" s="185"/>
      <c r="D55" s="185"/>
      <c r="E55" s="185"/>
      <c r="F55" s="185"/>
      <c r="G55" s="185"/>
      <c r="H55" s="185"/>
      <c r="I55" s="185"/>
      <c r="J55" s="185"/>
      <c r="K55" s="185"/>
      <c r="L55" s="185"/>
      <c r="M55" s="185"/>
      <c r="N55" s="186"/>
      <c r="O55" s="187">
        <f>IF(OR(KRITERIEN!F65=0,KRITERIEN!F65=""),"",KRITERIEN!F65/KRITERIEN!$F$14)</f>
        <v>7.2463768115942032E-2</v>
      </c>
      <c r="P55" s="188"/>
      <c r="Q55" s="189"/>
      <c r="R55" s="57" t="str">
        <f>IF(KRITERIEN!D65="","",KRITERIEN!D65)</f>
        <v>minus 4 = negativer Einfluss
plus 4 = positiver Einfluss</v>
      </c>
    </row>
    <row r="56" spans="1:20" s="3" customFormat="1" ht="27" customHeight="1" x14ac:dyDescent="0.25">
      <c r="A56" s="56" t="str">
        <f>KRITERIEN!A66</f>
        <v/>
      </c>
      <c r="B56" s="173" t="str">
        <f>IF(KRITERIEN!B66="","",KRITERIEN!B66)</f>
        <v/>
      </c>
      <c r="C56" s="185"/>
      <c r="D56" s="185"/>
      <c r="E56" s="185"/>
      <c r="F56" s="185"/>
      <c r="G56" s="185"/>
      <c r="H56" s="185"/>
      <c r="I56" s="185"/>
      <c r="J56" s="185"/>
      <c r="K56" s="185"/>
      <c r="L56" s="185"/>
      <c r="M56" s="185"/>
      <c r="N56" s="186"/>
      <c r="O56" s="187" t="str">
        <f>IF(OR(KRITERIEN!F66=0,KRITERIEN!F66=""),"",KRITERIEN!F66/KRITERIEN!$F$14)</f>
        <v/>
      </c>
      <c r="P56" s="188"/>
      <c r="Q56" s="189"/>
      <c r="R56" s="57" t="str">
        <f>IF(KRITERIEN!D66="","",KRITERIEN!D66)</f>
        <v/>
      </c>
    </row>
    <row r="57" spans="1:20" s="3" customFormat="1" ht="27" customHeight="1" x14ac:dyDescent="0.25">
      <c r="A57" s="56" t="str">
        <f>KRITERIEN!A67</f>
        <v/>
      </c>
      <c r="B57" s="173" t="str">
        <f>IF(KRITERIEN!B67="","",KRITERIEN!B67)</f>
        <v/>
      </c>
      <c r="C57" s="185"/>
      <c r="D57" s="185"/>
      <c r="E57" s="185"/>
      <c r="F57" s="185"/>
      <c r="G57" s="185"/>
      <c r="H57" s="185"/>
      <c r="I57" s="185"/>
      <c r="J57" s="185"/>
      <c r="K57" s="185"/>
      <c r="L57" s="185"/>
      <c r="M57" s="185"/>
      <c r="N57" s="186"/>
      <c r="O57" s="187" t="str">
        <f>IF(OR(KRITERIEN!F67=0,KRITERIEN!F67=""),"",KRITERIEN!F67/KRITERIEN!$F$14)</f>
        <v/>
      </c>
      <c r="P57" s="188"/>
      <c r="Q57" s="189"/>
      <c r="R57" s="57" t="str">
        <f>IF(KRITERIEN!D67="","",KRITERIEN!D67)</f>
        <v/>
      </c>
    </row>
    <row r="58" spans="1:20" s="3" customFormat="1" ht="27" customHeight="1" x14ac:dyDescent="0.25">
      <c r="A58" s="56" t="str">
        <f>KRITERIEN!A68</f>
        <v/>
      </c>
      <c r="B58" s="173" t="str">
        <f>IF(KRITERIEN!B68="","",KRITERIEN!B68)</f>
        <v/>
      </c>
      <c r="C58" s="185"/>
      <c r="D58" s="185"/>
      <c r="E58" s="185"/>
      <c r="F58" s="185"/>
      <c r="G58" s="185"/>
      <c r="H58" s="185"/>
      <c r="I58" s="185"/>
      <c r="J58" s="185"/>
      <c r="K58" s="185"/>
      <c r="L58" s="185"/>
      <c r="M58" s="185"/>
      <c r="N58" s="186"/>
      <c r="O58" s="187" t="str">
        <f>IF(OR(KRITERIEN!F68=0,KRITERIEN!F68=""),"",KRITERIEN!F68/KRITERIEN!$F$14)</f>
        <v/>
      </c>
      <c r="P58" s="188"/>
      <c r="Q58" s="189"/>
      <c r="R58" s="57" t="str">
        <f>IF(KRITERIEN!D68="","",KRITERIEN!D68)</f>
        <v/>
      </c>
    </row>
    <row r="59" spans="1:20" s="3" customFormat="1" ht="11.1" customHeight="1" x14ac:dyDescent="0.25"/>
    <row r="60" spans="1:20" s="45" customFormat="1" ht="20.100000000000001" customHeight="1" x14ac:dyDescent="0.25">
      <c r="A60" s="165" t="str">
        <f>KRITERIEN!A70</f>
        <v>Eignung der Technologien</v>
      </c>
      <c r="B60" s="166"/>
      <c r="C60" s="166"/>
      <c r="D60" s="166"/>
      <c r="E60" s="166"/>
      <c r="F60" s="166"/>
      <c r="G60" s="166"/>
      <c r="H60" s="166"/>
      <c r="I60" s="166"/>
      <c r="J60" s="166"/>
      <c r="K60" s="166"/>
      <c r="L60" s="166"/>
      <c r="M60" s="166"/>
      <c r="N60" s="182" t="str">
        <f>KRITERIEN!A71</f>
        <v>im Hinblick auf eine nachhaltige Zielerreichung</v>
      </c>
      <c r="O60" s="182"/>
      <c r="P60" s="182"/>
      <c r="Q60" s="182"/>
      <c r="R60" s="183"/>
      <c r="T60" s="3"/>
    </row>
    <row r="61" spans="1:20" s="38" customFormat="1" ht="15.75" customHeight="1" x14ac:dyDescent="0.2">
      <c r="A61" s="46" t="s">
        <v>8</v>
      </c>
      <c r="B61" s="153" t="s">
        <v>21</v>
      </c>
      <c r="C61" s="153"/>
      <c r="D61" s="153"/>
      <c r="E61" s="153"/>
      <c r="F61" s="153"/>
      <c r="G61" s="153"/>
      <c r="H61" s="153"/>
      <c r="I61" s="153"/>
      <c r="J61" s="153"/>
      <c r="K61" s="153"/>
      <c r="L61" s="153"/>
      <c r="M61" s="153"/>
      <c r="N61" s="55"/>
      <c r="O61" s="190" t="s">
        <v>51</v>
      </c>
      <c r="P61" s="191"/>
      <c r="Q61" s="192"/>
      <c r="R61" s="50" t="s">
        <v>14</v>
      </c>
      <c r="S61" s="51"/>
      <c r="T61" s="3"/>
    </row>
    <row r="62" spans="1:20" s="3" customFormat="1" ht="27" customHeight="1" x14ac:dyDescent="0.25">
      <c r="A62" s="56" t="str">
        <f>KRITERIEN!A73</f>
        <v>7a</v>
      </c>
      <c r="B62" s="173" t="str">
        <f>IF(KRITERIEN!B73="","",KRITERIEN!B73)</f>
        <v>Sind die angebotenen Komponenten und Systeme dazu geeignet, die gesteckten Ausschreibungsziele zu erreichen oder existieren effektivere Alternativen?</v>
      </c>
      <c r="C62" s="185"/>
      <c r="D62" s="185"/>
      <c r="E62" s="185"/>
      <c r="F62" s="185"/>
      <c r="G62" s="185"/>
      <c r="H62" s="185"/>
      <c r="I62" s="185"/>
      <c r="J62" s="185"/>
      <c r="K62" s="185"/>
      <c r="L62" s="185"/>
      <c r="M62" s="185"/>
      <c r="N62" s="186"/>
      <c r="O62" s="187">
        <f>IF(OR(KRITERIEN!F73=0,KRITERIEN!F73=""),"",KRITERIEN!F73/KRITERIEN!$F$14)</f>
        <v>4.3478260869565216E-2</v>
      </c>
      <c r="P62" s="188"/>
      <c r="Q62" s="189"/>
      <c r="R62" s="57" t="str">
        <f>IF(KRITERIEN!D73="","",KRITERIEN!D73)</f>
        <v>minus 4 = kaum geeignet
plus 4 = sehr gut geeignet</v>
      </c>
    </row>
    <row r="63" spans="1:20" s="3" customFormat="1" ht="27" customHeight="1" x14ac:dyDescent="0.25">
      <c r="A63" s="56" t="str">
        <f>KRITERIEN!A74</f>
        <v>7b</v>
      </c>
      <c r="B63" s="173" t="str">
        <f>IF(KRITERIEN!B74="","",KRITERIEN!B74)</f>
        <v>Sind die angebotenen Komponenten und Systeme dazu geeignet, die gesteckten Ausschreibungsziele über ihre gesamte Nutzungsdauer zu erfüllen?</v>
      </c>
      <c r="C63" s="185"/>
      <c r="D63" s="185"/>
      <c r="E63" s="185"/>
      <c r="F63" s="185"/>
      <c r="G63" s="185"/>
      <c r="H63" s="185"/>
      <c r="I63" s="185"/>
      <c r="J63" s="185"/>
      <c r="K63" s="185"/>
      <c r="L63" s="185"/>
      <c r="M63" s="185"/>
      <c r="N63" s="186"/>
      <c r="O63" s="187">
        <f>IF(OR(KRITERIEN!F74=0,KRITERIEN!F74=""),"",KRITERIEN!F74/KRITERIEN!$F$14)</f>
        <v>1.4492753623188406E-2</v>
      </c>
      <c r="P63" s="188"/>
      <c r="Q63" s="189"/>
      <c r="R63" s="57" t="str">
        <f>IF(KRITERIEN!D74="","",KRITERIEN!D74)</f>
        <v>minus 4 = kaum geeignet
plus 4 = sehr gut geeignet</v>
      </c>
    </row>
    <row r="64" spans="1:20" s="3" customFormat="1" ht="27" customHeight="1" x14ac:dyDescent="0.25">
      <c r="A64" s="56" t="str">
        <f>KRITERIEN!A75</f>
        <v/>
      </c>
      <c r="B64" s="173" t="str">
        <f>IF(KRITERIEN!B75="","",KRITERIEN!B75)</f>
        <v/>
      </c>
      <c r="C64" s="185"/>
      <c r="D64" s="185"/>
      <c r="E64" s="185"/>
      <c r="F64" s="185"/>
      <c r="G64" s="185"/>
      <c r="H64" s="185"/>
      <c r="I64" s="185"/>
      <c r="J64" s="185"/>
      <c r="K64" s="185"/>
      <c r="L64" s="185"/>
      <c r="M64" s="185"/>
      <c r="N64" s="186"/>
      <c r="O64" s="187" t="str">
        <f>IF(OR(KRITERIEN!F75=0,KRITERIEN!F75=""),"",KRITERIEN!F75/KRITERIEN!$F$14)</f>
        <v/>
      </c>
      <c r="P64" s="188"/>
      <c r="Q64" s="189"/>
      <c r="R64" s="57" t="str">
        <f>IF(KRITERIEN!D75="","",KRITERIEN!D75)</f>
        <v/>
      </c>
    </row>
    <row r="65" spans="1:20" s="3" customFormat="1" ht="27" customHeight="1" x14ac:dyDescent="0.25">
      <c r="A65" s="56" t="str">
        <f>KRITERIEN!A76</f>
        <v/>
      </c>
      <c r="B65" s="173" t="str">
        <f>IF(KRITERIEN!B76="","",KRITERIEN!B76)</f>
        <v/>
      </c>
      <c r="C65" s="185"/>
      <c r="D65" s="185"/>
      <c r="E65" s="185"/>
      <c r="F65" s="185"/>
      <c r="G65" s="185"/>
      <c r="H65" s="185"/>
      <c r="I65" s="185"/>
      <c r="J65" s="185"/>
      <c r="K65" s="185"/>
      <c r="L65" s="185"/>
      <c r="M65" s="185"/>
      <c r="N65" s="186"/>
      <c r="O65" s="187" t="str">
        <f>IF(OR(KRITERIEN!F76=0,KRITERIEN!F76=""),"",KRITERIEN!F76/KRITERIEN!$F$14)</f>
        <v/>
      </c>
      <c r="P65" s="188"/>
      <c r="Q65" s="189"/>
      <c r="R65" s="57" t="str">
        <f>IF(KRITERIEN!D76="","",KRITERIEN!D76)</f>
        <v/>
      </c>
    </row>
    <row r="66" spans="1:20" s="3" customFormat="1" ht="27" customHeight="1" x14ac:dyDescent="0.25">
      <c r="A66" s="56" t="str">
        <f>KRITERIEN!A77</f>
        <v/>
      </c>
      <c r="B66" s="173" t="str">
        <f>IF(KRITERIEN!B77="","",KRITERIEN!B77)</f>
        <v/>
      </c>
      <c r="C66" s="185"/>
      <c r="D66" s="185"/>
      <c r="E66" s="185"/>
      <c r="F66" s="185"/>
      <c r="G66" s="185"/>
      <c r="H66" s="185"/>
      <c r="I66" s="185"/>
      <c r="J66" s="185"/>
      <c r="K66" s="185"/>
      <c r="L66" s="185"/>
      <c r="M66" s="185"/>
      <c r="N66" s="186"/>
      <c r="O66" s="187" t="str">
        <f>IF(OR(KRITERIEN!F77=0,KRITERIEN!F77=""),"",KRITERIEN!F77/KRITERIEN!$F$14)</f>
        <v/>
      </c>
      <c r="P66" s="188"/>
      <c r="Q66" s="189"/>
      <c r="R66" s="57" t="str">
        <f>IF(KRITERIEN!D77="","",KRITERIEN!D77)</f>
        <v/>
      </c>
    </row>
    <row r="67" spans="1:20" s="3" customFormat="1" ht="11.1" customHeight="1" x14ac:dyDescent="0.25"/>
    <row r="68" spans="1:20" s="45" customFormat="1" ht="20.100000000000001" customHeight="1" x14ac:dyDescent="0.25">
      <c r="A68" s="165">
        <f>KRITERIEN!A79</f>
        <v>0</v>
      </c>
      <c r="B68" s="166"/>
      <c r="C68" s="166"/>
      <c r="D68" s="166"/>
      <c r="E68" s="166"/>
      <c r="F68" s="166"/>
      <c r="G68" s="166"/>
      <c r="H68" s="166"/>
      <c r="I68" s="166"/>
      <c r="J68" s="166"/>
      <c r="K68" s="166"/>
      <c r="L68" s="166"/>
      <c r="M68" s="166"/>
      <c r="N68" s="182">
        <f>KRITERIEN!A80</f>
        <v>0</v>
      </c>
      <c r="O68" s="182"/>
      <c r="P68" s="182"/>
      <c r="Q68" s="182"/>
      <c r="R68" s="183"/>
      <c r="T68" s="3"/>
    </row>
    <row r="69" spans="1:20" s="38" customFormat="1" ht="15.75" customHeight="1" x14ac:dyDescent="0.2">
      <c r="A69" s="46" t="s">
        <v>8</v>
      </c>
      <c r="B69" s="153" t="s">
        <v>21</v>
      </c>
      <c r="C69" s="153"/>
      <c r="D69" s="153"/>
      <c r="E69" s="153"/>
      <c r="F69" s="153"/>
      <c r="G69" s="153"/>
      <c r="H69" s="153"/>
      <c r="I69" s="153"/>
      <c r="J69" s="153"/>
      <c r="K69" s="153"/>
      <c r="L69" s="153"/>
      <c r="M69" s="153"/>
      <c r="N69" s="55"/>
      <c r="O69" s="190" t="s">
        <v>51</v>
      </c>
      <c r="P69" s="191"/>
      <c r="Q69" s="192"/>
      <c r="R69" s="50" t="s">
        <v>14</v>
      </c>
      <c r="S69" s="51"/>
      <c r="T69" s="3"/>
    </row>
    <row r="70" spans="1:20" s="3" customFormat="1" ht="27" customHeight="1" x14ac:dyDescent="0.25">
      <c r="A70" s="56" t="str">
        <f>KRITERIEN!A82</f>
        <v/>
      </c>
      <c r="B70" s="173" t="str">
        <f>IF(KRITERIEN!B82="","",KRITERIEN!B82)</f>
        <v/>
      </c>
      <c r="C70" s="185"/>
      <c r="D70" s="185"/>
      <c r="E70" s="185"/>
      <c r="F70" s="185"/>
      <c r="G70" s="185"/>
      <c r="H70" s="185"/>
      <c r="I70" s="185"/>
      <c r="J70" s="185"/>
      <c r="K70" s="185"/>
      <c r="L70" s="185"/>
      <c r="M70" s="185"/>
      <c r="N70" s="186"/>
      <c r="O70" s="187" t="str">
        <f>IF(OR(KRITERIEN!F82=0,KRITERIEN!F82=""),"",KRITERIEN!F82/KRITERIEN!$F$14)</f>
        <v/>
      </c>
      <c r="P70" s="188"/>
      <c r="Q70" s="189"/>
      <c r="R70" s="57" t="str">
        <f>IF(KRITERIEN!D82="","",KRITERIEN!D82)</f>
        <v/>
      </c>
    </row>
    <row r="71" spans="1:20" s="3" customFormat="1" ht="27" customHeight="1" x14ac:dyDescent="0.25">
      <c r="A71" s="56" t="str">
        <f>KRITERIEN!A83</f>
        <v/>
      </c>
      <c r="B71" s="173" t="str">
        <f>IF(KRITERIEN!B83="","",KRITERIEN!B83)</f>
        <v/>
      </c>
      <c r="C71" s="185"/>
      <c r="D71" s="185"/>
      <c r="E71" s="185"/>
      <c r="F71" s="185"/>
      <c r="G71" s="185"/>
      <c r="H71" s="185"/>
      <c r="I71" s="185"/>
      <c r="J71" s="185"/>
      <c r="K71" s="185"/>
      <c r="L71" s="185"/>
      <c r="M71" s="185"/>
      <c r="N71" s="186"/>
      <c r="O71" s="187" t="str">
        <f>IF(OR(KRITERIEN!F83=0,KRITERIEN!F83=""),"",KRITERIEN!F83/KRITERIEN!$F$14)</f>
        <v/>
      </c>
      <c r="P71" s="188"/>
      <c r="Q71" s="189"/>
      <c r="R71" s="57" t="str">
        <f>IF(KRITERIEN!D83="","",KRITERIEN!D83)</f>
        <v/>
      </c>
    </row>
    <row r="72" spans="1:20" s="3" customFormat="1" ht="27" customHeight="1" x14ac:dyDescent="0.25">
      <c r="A72" s="56" t="str">
        <f>KRITERIEN!A84</f>
        <v/>
      </c>
      <c r="B72" s="173" t="str">
        <f>IF(KRITERIEN!B84="","",KRITERIEN!B84)</f>
        <v/>
      </c>
      <c r="C72" s="185"/>
      <c r="D72" s="185"/>
      <c r="E72" s="185"/>
      <c r="F72" s="185"/>
      <c r="G72" s="185"/>
      <c r="H72" s="185"/>
      <c r="I72" s="185"/>
      <c r="J72" s="185"/>
      <c r="K72" s="185"/>
      <c r="L72" s="185"/>
      <c r="M72" s="185"/>
      <c r="N72" s="186"/>
      <c r="O72" s="187" t="str">
        <f>IF(OR(KRITERIEN!F84=0,KRITERIEN!F84=""),"",KRITERIEN!F84/KRITERIEN!$F$14)</f>
        <v/>
      </c>
      <c r="P72" s="188"/>
      <c r="Q72" s="189"/>
      <c r="R72" s="57" t="str">
        <f>IF(KRITERIEN!D84="","",KRITERIEN!D84)</f>
        <v/>
      </c>
    </row>
    <row r="73" spans="1:20" s="3" customFormat="1" ht="27" customHeight="1" x14ac:dyDescent="0.25">
      <c r="A73" s="56" t="str">
        <f>KRITERIEN!A85</f>
        <v/>
      </c>
      <c r="B73" s="173" t="str">
        <f>IF(KRITERIEN!B85="","",KRITERIEN!B85)</f>
        <v/>
      </c>
      <c r="C73" s="185"/>
      <c r="D73" s="185"/>
      <c r="E73" s="185"/>
      <c r="F73" s="185"/>
      <c r="G73" s="185"/>
      <c r="H73" s="185"/>
      <c r="I73" s="185"/>
      <c r="J73" s="185"/>
      <c r="K73" s="185"/>
      <c r="L73" s="185"/>
      <c r="M73" s="185"/>
      <c r="N73" s="186"/>
      <c r="O73" s="187" t="str">
        <f>IF(OR(KRITERIEN!F85=0,KRITERIEN!F85=""),"",KRITERIEN!F85/KRITERIEN!$F$14)</f>
        <v/>
      </c>
      <c r="P73" s="188"/>
      <c r="Q73" s="189"/>
      <c r="R73" s="57" t="str">
        <f>IF(KRITERIEN!D85="","",KRITERIEN!D85)</f>
        <v/>
      </c>
    </row>
    <row r="74" spans="1:20" s="3" customFormat="1" ht="27" customHeight="1" x14ac:dyDescent="0.25">
      <c r="A74" s="56" t="str">
        <f>KRITERIEN!A86</f>
        <v/>
      </c>
      <c r="B74" s="173" t="str">
        <f>IF(KRITERIEN!B86="","",KRITERIEN!B86)</f>
        <v/>
      </c>
      <c r="C74" s="185"/>
      <c r="D74" s="185"/>
      <c r="E74" s="185"/>
      <c r="F74" s="185"/>
      <c r="G74" s="185"/>
      <c r="H74" s="185"/>
      <c r="I74" s="185"/>
      <c r="J74" s="185"/>
      <c r="K74" s="185"/>
      <c r="L74" s="185"/>
      <c r="M74" s="185"/>
      <c r="N74" s="186"/>
      <c r="O74" s="187" t="str">
        <f>IF(OR(KRITERIEN!F86=0,KRITERIEN!F86=""),"",KRITERIEN!F86/KRITERIEN!$F$14)</f>
        <v/>
      </c>
      <c r="P74" s="188"/>
      <c r="Q74" s="189"/>
      <c r="R74" s="57" t="str">
        <f>IF(KRITERIEN!D86="","",KRITERIEN!D86)</f>
        <v/>
      </c>
    </row>
    <row r="75" spans="1:20" s="3" customFormat="1" ht="11.1" customHeight="1" x14ac:dyDescent="0.25"/>
    <row r="76" spans="1:20" s="45" customFormat="1" ht="20.100000000000001" customHeight="1" x14ac:dyDescent="0.25">
      <c r="A76" s="165">
        <f>KRITERIEN!A88</f>
        <v>0</v>
      </c>
      <c r="B76" s="166"/>
      <c r="C76" s="166"/>
      <c r="D76" s="166"/>
      <c r="E76" s="166"/>
      <c r="F76" s="166"/>
      <c r="G76" s="166"/>
      <c r="H76" s="166"/>
      <c r="I76" s="166"/>
      <c r="J76" s="166"/>
      <c r="K76" s="166"/>
      <c r="L76" s="166"/>
      <c r="M76" s="166"/>
      <c r="N76" s="182">
        <f>KRITERIEN!A89</f>
        <v>0</v>
      </c>
      <c r="O76" s="182"/>
      <c r="P76" s="182"/>
      <c r="Q76" s="182"/>
      <c r="R76" s="183"/>
      <c r="T76" s="3"/>
    </row>
    <row r="77" spans="1:20" s="38" customFormat="1" ht="15.75" customHeight="1" x14ac:dyDescent="0.2">
      <c r="A77" s="46" t="s">
        <v>8</v>
      </c>
      <c r="B77" s="153" t="s">
        <v>21</v>
      </c>
      <c r="C77" s="153"/>
      <c r="D77" s="153"/>
      <c r="E77" s="153"/>
      <c r="F77" s="153"/>
      <c r="G77" s="153"/>
      <c r="H77" s="153"/>
      <c r="I77" s="153"/>
      <c r="J77" s="153"/>
      <c r="K77" s="153"/>
      <c r="L77" s="153"/>
      <c r="M77" s="153"/>
      <c r="N77" s="55"/>
      <c r="O77" s="190" t="s">
        <v>51</v>
      </c>
      <c r="P77" s="191"/>
      <c r="Q77" s="192"/>
      <c r="R77" s="50" t="s">
        <v>14</v>
      </c>
      <c r="S77" s="51"/>
      <c r="T77" s="3"/>
    </row>
    <row r="78" spans="1:20" s="3" customFormat="1" ht="27" customHeight="1" x14ac:dyDescent="0.25">
      <c r="A78" s="56" t="str">
        <f>KRITERIEN!A91</f>
        <v/>
      </c>
      <c r="B78" s="173" t="str">
        <f>IF(KRITERIEN!B91="","",KRITERIEN!B91)</f>
        <v/>
      </c>
      <c r="C78" s="185"/>
      <c r="D78" s="185"/>
      <c r="E78" s="185"/>
      <c r="F78" s="185"/>
      <c r="G78" s="185"/>
      <c r="H78" s="185"/>
      <c r="I78" s="185"/>
      <c r="J78" s="185"/>
      <c r="K78" s="185"/>
      <c r="L78" s="185"/>
      <c r="M78" s="185"/>
      <c r="N78" s="186"/>
      <c r="O78" s="187" t="str">
        <f>IF(OR(KRITERIEN!F91=0,KRITERIEN!F91=""),"",KRITERIEN!F91/KRITERIEN!$F$14)</f>
        <v/>
      </c>
      <c r="P78" s="188"/>
      <c r="Q78" s="189"/>
      <c r="R78" s="57" t="str">
        <f>IF(KRITERIEN!D91="","",KRITERIEN!D91)</f>
        <v/>
      </c>
    </row>
    <row r="79" spans="1:20" s="3" customFormat="1" ht="27" customHeight="1" x14ac:dyDescent="0.25">
      <c r="A79" s="56" t="str">
        <f>KRITERIEN!A92</f>
        <v/>
      </c>
      <c r="B79" s="173" t="str">
        <f>IF(KRITERIEN!B92="","",KRITERIEN!B92)</f>
        <v/>
      </c>
      <c r="C79" s="185"/>
      <c r="D79" s="185"/>
      <c r="E79" s="185"/>
      <c r="F79" s="185"/>
      <c r="G79" s="185"/>
      <c r="H79" s="185"/>
      <c r="I79" s="185"/>
      <c r="J79" s="185"/>
      <c r="K79" s="185"/>
      <c r="L79" s="185"/>
      <c r="M79" s="185"/>
      <c r="N79" s="186"/>
      <c r="O79" s="187" t="str">
        <f>IF(OR(KRITERIEN!F92=0,KRITERIEN!F92=""),"",KRITERIEN!F92/KRITERIEN!$F$14)</f>
        <v/>
      </c>
      <c r="P79" s="188"/>
      <c r="Q79" s="189"/>
      <c r="R79" s="57" t="str">
        <f>IF(KRITERIEN!D92="","",KRITERIEN!D92)</f>
        <v/>
      </c>
    </row>
    <row r="80" spans="1:20" s="3" customFormat="1" ht="27" customHeight="1" x14ac:dyDescent="0.25">
      <c r="A80" s="56" t="str">
        <f>KRITERIEN!A93</f>
        <v/>
      </c>
      <c r="B80" s="173" t="str">
        <f>IF(KRITERIEN!B93="","",KRITERIEN!B93)</f>
        <v/>
      </c>
      <c r="C80" s="185"/>
      <c r="D80" s="185"/>
      <c r="E80" s="185"/>
      <c r="F80" s="185"/>
      <c r="G80" s="185"/>
      <c r="H80" s="185"/>
      <c r="I80" s="185"/>
      <c r="J80" s="185"/>
      <c r="K80" s="185"/>
      <c r="L80" s="185"/>
      <c r="M80" s="185"/>
      <c r="N80" s="186"/>
      <c r="O80" s="187" t="str">
        <f>IF(OR(KRITERIEN!F93=0,KRITERIEN!F93=""),"",KRITERIEN!F93/KRITERIEN!$F$14)</f>
        <v/>
      </c>
      <c r="P80" s="188"/>
      <c r="Q80" s="189"/>
      <c r="R80" s="57" t="str">
        <f>IF(KRITERIEN!D93="","",KRITERIEN!D93)</f>
        <v/>
      </c>
    </row>
    <row r="81" spans="1:20" s="3" customFormat="1" ht="27" customHeight="1" x14ac:dyDescent="0.25">
      <c r="A81" s="56" t="str">
        <f>KRITERIEN!A94</f>
        <v/>
      </c>
      <c r="B81" s="173" t="str">
        <f>IF(KRITERIEN!B94="","",KRITERIEN!B94)</f>
        <v/>
      </c>
      <c r="C81" s="185"/>
      <c r="D81" s="185"/>
      <c r="E81" s="185"/>
      <c r="F81" s="185"/>
      <c r="G81" s="185"/>
      <c r="H81" s="185"/>
      <c r="I81" s="185"/>
      <c r="J81" s="185"/>
      <c r="K81" s="185"/>
      <c r="L81" s="185"/>
      <c r="M81" s="185"/>
      <c r="N81" s="186"/>
      <c r="O81" s="187" t="str">
        <f>IF(OR(KRITERIEN!F94=0,KRITERIEN!F94=""),"",KRITERIEN!F94/KRITERIEN!$F$14)</f>
        <v/>
      </c>
      <c r="P81" s="188"/>
      <c r="Q81" s="189"/>
      <c r="R81" s="57" t="str">
        <f>IF(KRITERIEN!D94="","",KRITERIEN!D94)</f>
        <v/>
      </c>
    </row>
    <row r="82" spans="1:20" s="3" customFormat="1" ht="27" customHeight="1" x14ac:dyDescent="0.25">
      <c r="A82" s="56" t="str">
        <f>KRITERIEN!A95</f>
        <v/>
      </c>
      <c r="B82" s="173" t="str">
        <f>IF(KRITERIEN!B95="","",KRITERIEN!B95)</f>
        <v/>
      </c>
      <c r="C82" s="185"/>
      <c r="D82" s="185"/>
      <c r="E82" s="185"/>
      <c r="F82" s="185"/>
      <c r="G82" s="185"/>
      <c r="H82" s="185"/>
      <c r="I82" s="185"/>
      <c r="J82" s="185"/>
      <c r="K82" s="185"/>
      <c r="L82" s="185"/>
      <c r="M82" s="185"/>
      <c r="N82" s="186"/>
      <c r="O82" s="187" t="str">
        <f>IF(OR(KRITERIEN!F95=0,KRITERIEN!F95=""),"",KRITERIEN!F95/KRITERIEN!$F$14)</f>
        <v/>
      </c>
      <c r="P82" s="188"/>
      <c r="Q82" s="189"/>
      <c r="R82" s="57" t="str">
        <f>IF(KRITERIEN!D95="","",KRITERIEN!D95)</f>
        <v/>
      </c>
    </row>
    <row r="83" spans="1:20" s="3" customFormat="1" ht="11.1" customHeight="1" x14ac:dyDescent="0.25"/>
    <row r="84" spans="1:20" s="45" customFormat="1" ht="20.100000000000001" customHeight="1" x14ac:dyDescent="0.25">
      <c r="A84" s="165">
        <f>KRITERIEN!A97</f>
        <v>0</v>
      </c>
      <c r="B84" s="166"/>
      <c r="C84" s="166"/>
      <c r="D84" s="166"/>
      <c r="E84" s="166"/>
      <c r="F84" s="166"/>
      <c r="G84" s="166"/>
      <c r="H84" s="166"/>
      <c r="I84" s="166"/>
      <c r="J84" s="166"/>
      <c r="K84" s="166"/>
      <c r="L84" s="166"/>
      <c r="M84" s="166"/>
      <c r="N84" s="182">
        <f>KRITERIEN!A98</f>
        <v>0</v>
      </c>
      <c r="O84" s="182"/>
      <c r="P84" s="182"/>
      <c r="Q84" s="182"/>
      <c r="R84" s="183"/>
      <c r="T84" s="3"/>
    </row>
    <row r="85" spans="1:20" s="38" customFormat="1" ht="15.75" customHeight="1" x14ac:dyDescent="0.2">
      <c r="A85" s="46" t="s">
        <v>8</v>
      </c>
      <c r="B85" s="153" t="s">
        <v>21</v>
      </c>
      <c r="C85" s="153"/>
      <c r="D85" s="153"/>
      <c r="E85" s="153"/>
      <c r="F85" s="153"/>
      <c r="G85" s="153"/>
      <c r="H85" s="153"/>
      <c r="I85" s="153"/>
      <c r="J85" s="153"/>
      <c r="K85" s="153"/>
      <c r="L85" s="153"/>
      <c r="M85" s="153"/>
      <c r="N85" s="55"/>
      <c r="O85" s="190" t="s">
        <v>51</v>
      </c>
      <c r="P85" s="191"/>
      <c r="Q85" s="192"/>
      <c r="R85" s="50" t="s">
        <v>14</v>
      </c>
      <c r="S85" s="51"/>
      <c r="T85" s="3"/>
    </row>
    <row r="86" spans="1:20" s="3" customFormat="1" ht="27" customHeight="1" x14ac:dyDescent="0.25">
      <c r="A86" s="56" t="str">
        <f>KRITERIEN!A100</f>
        <v/>
      </c>
      <c r="B86" s="173" t="str">
        <f>IF(KRITERIEN!B100="","",KRITERIEN!B100)</f>
        <v/>
      </c>
      <c r="C86" s="185"/>
      <c r="D86" s="185"/>
      <c r="E86" s="185"/>
      <c r="F86" s="185"/>
      <c r="G86" s="185"/>
      <c r="H86" s="185"/>
      <c r="I86" s="185"/>
      <c r="J86" s="185"/>
      <c r="K86" s="185"/>
      <c r="L86" s="185"/>
      <c r="M86" s="185"/>
      <c r="N86" s="186"/>
      <c r="O86" s="187" t="str">
        <f>IF(OR(KRITERIEN!F100=0,KRITERIEN!F100=""),"",KRITERIEN!F100/KRITERIEN!$F$14)</f>
        <v/>
      </c>
      <c r="P86" s="188"/>
      <c r="Q86" s="189"/>
      <c r="R86" s="57" t="str">
        <f>IF(KRITERIEN!D100="","",KRITERIEN!D100)</f>
        <v/>
      </c>
    </row>
    <row r="87" spans="1:20" s="3" customFormat="1" ht="27" customHeight="1" x14ac:dyDescent="0.25">
      <c r="A87" s="56" t="str">
        <f>KRITERIEN!A101</f>
        <v/>
      </c>
      <c r="B87" s="173" t="str">
        <f>IF(KRITERIEN!B101="","",KRITERIEN!B101)</f>
        <v/>
      </c>
      <c r="C87" s="185"/>
      <c r="D87" s="185"/>
      <c r="E87" s="185"/>
      <c r="F87" s="185"/>
      <c r="G87" s="185"/>
      <c r="H87" s="185"/>
      <c r="I87" s="185"/>
      <c r="J87" s="185"/>
      <c r="K87" s="185"/>
      <c r="L87" s="185"/>
      <c r="M87" s="185"/>
      <c r="N87" s="186"/>
      <c r="O87" s="187" t="str">
        <f>IF(OR(KRITERIEN!F101=0,KRITERIEN!F101=""),"",KRITERIEN!F101/KRITERIEN!$F$14)</f>
        <v/>
      </c>
      <c r="P87" s="188"/>
      <c r="Q87" s="189"/>
      <c r="R87" s="57" t="str">
        <f>IF(KRITERIEN!D101="","",KRITERIEN!D101)</f>
        <v/>
      </c>
    </row>
    <row r="88" spans="1:20" s="3" customFormat="1" ht="27" customHeight="1" x14ac:dyDescent="0.25">
      <c r="A88" s="56" t="str">
        <f>KRITERIEN!A102</f>
        <v/>
      </c>
      <c r="B88" s="173" t="str">
        <f>IF(KRITERIEN!B102="","",KRITERIEN!B102)</f>
        <v/>
      </c>
      <c r="C88" s="185"/>
      <c r="D88" s="185"/>
      <c r="E88" s="185"/>
      <c r="F88" s="185"/>
      <c r="G88" s="185"/>
      <c r="H88" s="185"/>
      <c r="I88" s="185"/>
      <c r="J88" s="185"/>
      <c r="K88" s="185"/>
      <c r="L88" s="185"/>
      <c r="M88" s="185"/>
      <c r="N88" s="186"/>
      <c r="O88" s="187" t="str">
        <f>IF(OR(KRITERIEN!F102=0,KRITERIEN!F102=""),"",KRITERIEN!F102/KRITERIEN!$F$14)</f>
        <v/>
      </c>
      <c r="P88" s="188"/>
      <c r="Q88" s="189"/>
      <c r="R88" s="57" t="str">
        <f>IF(KRITERIEN!D102="","",KRITERIEN!D102)</f>
        <v/>
      </c>
    </row>
    <row r="89" spans="1:20" s="3" customFormat="1" ht="27" customHeight="1" x14ac:dyDescent="0.25">
      <c r="A89" s="56" t="str">
        <f>KRITERIEN!A103</f>
        <v/>
      </c>
      <c r="B89" s="173" t="str">
        <f>IF(KRITERIEN!B103="","",KRITERIEN!B103)</f>
        <v/>
      </c>
      <c r="C89" s="185"/>
      <c r="D89" s="185"/>
      <c r="E89" s="185"/>
      <c r="F89" s="185"/>
      <c r="G89" s="185"/>
      <c r="H89" s="185"/>
      <c r="I89" s="185"/>
      <c r="J89" s="185"/>
      <c r="K89" s="185"/>
      <c r="L89" s="185"/>
      <c r="M89" s="185"/>
      <c r="N89" s="186"/>
      <c r="O89" s="187" t="str">
        <f>IF(OR(KRITERIEN!F103=0,KRITERIEN!F103=""),"",KRITERIEN!F103/KRITERIEN!$F$14)</f>
        <v/>
      </c>
      <c r="P89" s="188"/>
      <c r="Q89" s="189"/>
      <c r="R89" s="57" t="str">
        <f>IF(KRITERIEN!D103="","",KRITERIEN!D103)</f>
        <v/>
      </c>
    </row>
    <row r="90" spans="1:20" s="3" customFormat="1" ht="27" customHeight="1" x14ac:dyDescent="0.25">
      <c r="A90" s="56" t="str">
        <f>KRITERIEN!A104</f>
        <v/>
      </c>
      <c r="B90" s="173" t="str">
        <f>IF(KRITERIEN!B104="","",KRITERIEN!B104)</f>
        <v/>
      </c>
      <c r="C90" s="185"/>
      <c r="D90" s="185"/>
      <c r="E90" s="185"/>
      <c r="F90" s="185"/>
      <c r="G90" s="185"/>
      <c r="H90" s="185"/>
      <c r="I90" s="185"/>
      <c r="J90" s="185"/>
      <c r="K90" s="185"/>
      <c r="L90" s="185"/>
      <c r="M90" s="185"/>
      <c r="N90" s="186"/>
      <c r="O90" s="187" t="str">
        <f>IF(OR(KRITERIEN!F104=0,KRITERIEN!F104=""),"",KRITERIEN!F104/KRITERIEN!$F$14)</f>
        <v/>
      </c>
      <c r="P90" s="188"/>
      <c r="Q90" s="189"/>
      <c r="R90" s="57" t="str">
        <f>IF(KRITERIEN!D104="","",KRITERIEN!D104)</f>
        <v/>
      </c>
    </row>
  </sheetData>
  <sheetProtection sheet="1" objects="1" scenarios="1"/>
  <dataConsolidate/>
  <mergeCells count="149">
    <mergeCell ref="B80:N80"/>
    <mergeCell ref="O80:Q80"/>
    <mergeCell ref="B81:N81"/>
    <mergeCell ref="O81:Q81"/>
    <mergeCell ref="B82:N82"/>
    <mergeCell ref="O82:Q82"/>
    <mergeCell ref="B77:M77"/>
    <mergeCell ref="O77:Q77"/>
    <mergeCell ref="B90:N90"/>
    <mergeCell ref="O90:Q90"/>
    <mergeCell ref="B87:N87"/>
    <mergeCell ref="O87:Q87"/>
    <mergeCell ref="B88:N88"/>
    <mergeCell ref="O88:Q88"/>
    <mergeCell ref="B89:N89"/>
    <mergeCell ref="O89:Q89"/>
    <mergeCell ref="A84:M84"/>
    <mergeCell ref="N84:R84"/>
    <mergeCell ref="B85:M85"/>
    <mergeCell ref="O85:Q85"/>
    <mergeCell ref="B86:N86"/>
    <mergeCell ref="O86:Q86"/>
    <mergeCell ref="B78:N78"/>
    <mergeCell ref="O78:Q78"/>
    <mergeCell ref="B79:N79"/>
    <mergeCell ref="O79:Q79"/>
    <mergeCell ref="B73:N73"/>
    <mergeCell ref="O73:Q73"/>
    <mergeCell ref="B74:N74"/>
    <mergeCell ref="O74:Q74"/>
    <mergeCell ref="A76:M76"/>
    <mergeCell ref="N76:R76"/>
    <mergeCell ref="B70:N70"/>
    <mergeCell ref="O70:Q70"/>
    <mergeCell ref="B71:N71"/>
    <mergeCell ref="O71:Q71"/>
    <mergeCell ref="B72:N72"/>
    <mergeCell ref="O72:Q72"/>
    <mergeCell ref="B66:N66"/>
    <mergeCell ref="O66:Q66"/>
    <mergeCell ref="A68:M68"/>
    <mergeCell ref="N68:R68"/>
    <mergeCell ref="B69:M69"/>
    <mergeCell ref="O69:Q69"/>
    <mergeCell ref="B63:N63"/>
    <mergeCell ref="O63:Q63"/>
    <mergeCell ref="B64:N64"/>
    <mergeCell ref="O64:Q64"/>
    <mergeCell ref="B65:N65"/>
    <mergeCell ref="O65:Q65"/>
    <mergeCell ref="A60:M60"/>
    <mergeCell ref="N60:R60"/>
    <mergeCell ref="B61:M61"/>
    <mergeCell ref="O61:Q61"/>
    <mergeCell ref="B62:N62"/>
    <mergeCell ref="O62:Q62"/>
    <mergeCell ref="B56:N56"/>
    <mergeCell ref="O56:Q56"/>
    <mergeCell ref="B57:N57"/>
    <mergeCell ref="O57:Q57"/>
    <mergeCell ref="B58:N58"/>
    <mergeCell ref="O58:Q58"/>
    <mergeCell ref="B53:M53"/>
    <mergeCell ref="O53:Q53"/>
    <mergeCell ref="B54:N54"/>
    <mergeCell ref="O54:Q54"/>
    <mergeCell ref="B55:N55"/>
    <mergeCell ref="O55:Q55"/>
    <mergeCell ref="B49:N49"/>
    <mergeCell ref="O49:Q49"/>
    <mergeCell ref="B50:N50"/>
    <mergeCell ref="O50:Q50"/>
    <mergeCell ref="A52:M52"/>
    <mergeCell ref="N52:R52"/>
    <mergeCell ref="B46:N46"/>
    <mergeCell ref="O46:Q46"/>
    <mergeCell ref="B47:N47"/>
    <mergeCell ref="O47:Q47"/>
    <mergeCell ref="B48:N48"/>
    <mergeCell ref="O48:Q48"/>
    <mergeCell ref="B42:N42"/>
    <mergeCell ref="O42:Q42"/>
    <mergeCell ref="A44:M44"/>
    <mergeCell ref="N44:R44"/>
    <mergeCell ref="B45:M45"/>
    <mergeCell ref="O45:Q45"/>
    <mergeCell ref="B39:N39"/>
    <mergeCell ref="O39:Q39"/>
    <mergeCell ref="B40:N40"/>
    <mergeCell ref="O40:Q40"/>
    <mergeCell ref="B41:N41"/>
    <mergeCell ref="O41:Q41"/>
    <mergeCell ref="A36:M36"/>
    <mergeCell ref="N36:R36"/>
    <mergeCell ref="B37:M37"/>
    <mergeCell ref="O37:Q37"/>
    <mergeCell ref="B38:N38"/>
    <mergeCell ref="O38:Q38"/>
    <mergeCell ref="B32:N32"/>
    <mergeCell ref="O32:Q32"/>
    <mergeCell ref="B33:N33"/>
    <mergeCell ref="O33:Q33"/>
    <mergeCell ref="B34:N34"/>
    <mergeCell ref="O34:Q34"/>
    <mergeCell ref="B29:M29"/>
    <mergeCell ref="O29:Q29"/>
    <mergeCell ref="B30:N30"/>
    <mergeCell ref="O30:Q30"/>
    <mergeCell ref="B31:N31"/>
    <mergeCell ref="O31:Q31"/>
    <mergeCell ref="B25:N25"/>
    <mergeCell ref="O25:Q25"/>
    <mergeCell ref="B26:N26"/>
    <mergeCell ref="O26:Q26"/>
    <mergeCell ref="A28:M28"/>
    <mergeCell ref="N28:R28"/>
    <mergeCell ref="B22:N22"/>
    <mergeCell ref="O22:Q22"/>
    <mergeCell ref="B23:N23"/>
    <mergeCell ref="O23:Q23"/>
    <mergeCell ref="B24:N24"/>
    <mergeCell ref="O24:Q24"/>
    <mergeCell ref="B18:N18"/>
    <mergeCell ref="O18:Q18"/>
    <mergeCell ref="A20:M20"/>
    <mergeCell ref="N20:R20"/>
    <mergeCell ref="B21:M21"/>
    <mergeCell ref="O21:Q21"/>
    <mergeCell ref="B17:N17"/>
    <mergeCell ref="O17:Q17"/>
    <mergeCell ref="B10:N10"/>
    <mergeCell ref="A12:M12"/>
    <mergeCell ref="N12:R12"/>
    <mergeCell ref="B13:M13"/>
    <mergeCell ref="O13:Q13"/>
    <mergeCell ref="B14:N14"/>
    <mergeCell ref="O14:Q14"/>
    <mergeCell ref="A1:D1"/>
    <mergeCell ref="E1:R1"/>
    <mergeCell ref="P6:Q6"/>
    <mergeCell ref="A8:N8"/>
    <mergeCell ref="O8:R8"/>
    <mergeCell ref="B9:M9"/>
    <mergeCell ref="B15:N15"/>
    <mergeCell ref="O15:Q15"/>
    <mergeCell ref="B16:N16"/>
    <mergeCell ref="O16:Q16"/>
    <mergeCell ref="A3:R3"/>
    <mergeCell ref="A4:R4"/>
  </mergeCells>
  <pageMargins left="0.70866141732283472" right="0.70866141732283472" top="0.98425196850393704" bottom="1.1811023622047245" header="0.31496062992125984" footer="0.31496062992125984"/>
  <pageSetup paperSize="9" scale="91" orientation="landscape" horizontalDpi="30066" verticalDpi="26478" r:id="rId1"/>
  <headerFooter alignWithMargins="0">
    <oddFooter>&amp;L&amp;"Arial,Standard"&amp;7&amp;F / &amp;A&amp;R&amp;"Arial,Standard"&amp;7Seite &amp;P von &amp;N</oddFooter>
  </headerFooter>
  <rowBreaks count="5" manualBreakCount="5">
    <brk id="10" max="17" man="1"/>
    <brk id="26" max="17" man="1"/>
    <brk id="42" max="17" man="1"/>
    <brk id="58" max="17" man="1"/>
    <brk id="74"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H96"/>
  <sheetViews>
    <sheetView showGridLines="0" zoomScaleNormal="100" workbookViewId="0">
      <selection activeCell="R6" sqref="R6"/>
    </sheetView>
  </sheetViews>
  <sheetFormatPr baseColWidth="10" defaultColWidth="10.7109375" defaultRowHeight="15" x14ac:dyDescent="0.25"/>
  <cols>
    <col min="1" max="16" width="5.7109375" style="3" customWidth="1"/>
    <col min="17" max="17" width="5.7109375" style="9" customWidth="1"/>
    <col min="18" max="18" width="45.7109375" style="3" customWidth="1"/>
    <col min="19" max="19" width="5.7109375" style="3" customWidth="1"/>
    <col min="20" max="20" width="11.5703125" style="3" bestFit="1" customWidth="1"/>
    <col min="21" max="268" width="10.7109375" style="3" bestFit="1" customWidth="1"/>
    <col min="269" max="16384" width="10.7109375" style="4"/>
  </cols>
  <sheetData>
    <row r="1" spans="1:268" s="3" customFormat="1" ht="9.9499999999999993" customHeight="1" x14ac:dyDescent="0.25">
      <c r="A1" s="161" t="s">
        <v>131</v>
      </c>
      <c r="B1" s="161"/>
      <c r="C1" s="161"/>
      <c r="D1" s="161"/>
      <c r="E1" s="178" t="s">
        <v>0</v>
      </c>
      <c r="F1" s="179"/>
      <c r="G1" s="179"/>
      <c r="H1" s="179"/>
      <c r="I1" s="179"/>
      <c r="J1" s="179"/>
      <c r="K1" s="179"/>
      <c r="L1" s="179"/>
      <c r="M1" s="179"/>
      <c r="N1" s="179"/>
      <c r="O1" s="179"/>
      <c r="P1" s="179"/>
      <c r="Q1" s="179"/>
      <c r="R1" s="179"/>
    </row>
    <row r="2" spans="1:268"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c r="JF2" s="4"/>
      <c r="JG2" s="4"/>
      <c r="JH2" s="4"/>
    </row>
    <row r="3" spans="1:268" ht="15.75" customHeight="1" x14ac:dyDescent="0.25">
      <c r="A3" s="131" t="s">
        <v>120</v>
      </c>
      <c r="B3" s="131"/>
      <c r="C3" s="131"/>
      <c r="D3" s="131"/>
      <c r="E3" s="131"/>
      <c r="F3" s="131"/>
      <c r="G3" s="131"/>
      <c r="H3" s="131"/>
      <c r="I3" s="131"/>
      <c r="J3" s="131"/>
      <c r="K3" s="131"/>
      <c r="L3" s="131"/>
      <c r="M3" s="131"/>
      <c r="N3" s="131"/>
      <c r="O3" s="131"/>
      <c r="P3" s="131"/>
      <c r="Q3" s="131"/>
      <c r="R3" s="131"/>
      <c r="IW3" s="4"/>
      <c r="IX3" s="4"/>
      <c r="IY3" s="4"/>
      <c r="IZ3" s="4"/>
      <c r="JA3" s="4"/>
      <c r="JB3" s="4"/>
      <c r="JC3" s="4"/>
      <c r="JD3" s="4"/>
      <c r="JE3" s="4"/>
      <c r="JF3" s="4"/>
      <c r="JG3" s="4"/>
      <c r="JH3" s="4"/>
    </row>
    <row r="4" spans="1:268" ht="65.25" customHeight="1" x14ac:dyDescent="0.25">
      <c r="A4" s="109" t="s">
        <v>128</v>
      </c>
      <c r="B4" s="109"/>
      <c r="C4" s="109"/>
      <c r="D4" s="109"/>
      <c r="E4" s="109"/>
      <c r="F4" s="109"/>
      <c r="G4" s="109"/>
      <c r="H4" s="109"/>
      <c r="I4" s="109"/>
      <c r="J4" s="109"/>
      <c r="K4" s="109"/>
      <c r="L4" s="109"/>
      <c r="M4" s="109"/>
      <c r="N4" s="109"/>
      <c r="O4" s="109"/>
      <c r="P4" s="109"/>
      <c r="Q4" s="109"/>
      <c r="R4" s="109"/>
      <c r="IW4" s="4"/>
      <c r="IX4" s="4"/>
      <c r="IY4" s="4"/>
      <c r="IZ4" s="4"/>
      <c r="JA4" s="4"/>
      <c r="JB4" s="4"/>
      <c r="JC4" s="4"/>
      <c r="JD4" s="4"/>
      <c r="JE4" s="4"/>
      <c r="JF4" s="4"/>
      <c r="JG4" s="4"/>
      <c r="JH4" s="4"/>
    </row>
    <row r="5" spans="1:268" ht="24" customHeight="1" thickBot="1" x14ac:dyDescent="0.3"/>
    <row r="6" spans="1:268" s="3" customFormat="1" ht="15.75" customHeight="1" thickBot="1" x14ac:dyDescent="0.3">
      <c r="A6" s="94" t="s">
        <v>19</v>
      </c>
      <c r="B6" s="94"/>
      <c r="C6" s="94"/>
      <c r="D6" s="94"/>
      <c r="E6" s="94"/>
      <c r="F6" s="94"/>
      <c r="G6" s="94"/>
      <c r="H6" s="94"/>
      <c r="I6" s="94"/>
      <c r="J6" s="94"/>
      <c r="K6" s="94"/>
      <c r="L6" s="94"/>
      <c r="M6" s="26"/>
      <c r="O6" s="27"/>
      <c r="P6" s="180" t="s">
        <v>20</v>
      </c>
      <c r="Q6" s="181"/>
      <c r="R6" s="61" t="s">
        <v>137</v>
      </c>
    </row>
    <row r="7" spans="1:268" s="3" customFormat="1" ht="11.1" customHeight="1" x14ac:dyDescent="0.25"/>
    <row r="8" spans="1:268" s="45" customFormat="1" ht="20.100000000000001" customHeight="1" x14ac:dyDescent="0.25">
      <c r="A8" s="200" t="str">
        <f>KRITERIENBOGEN!A12</f>
        <v>Innovationsgehalt</v>
      </c>
      <c r="B8" s="201"/>
      <c r="C8" s="201"/>
      <c r="D8" s="201"/>
      <c r="E8" s="201"/>
      <c r="F8" s="201"/>
      <c r="G8" s="201"/>
      <c r="H8" s="201"/>
      <c r="I8" s="201"/>
      <c r="J8" s="201"/>
      <c r="K8" s="201"/>
      <c r="L8" s="201"/>
      <c r="M8" s="201"/>
      <c r="N8" s="202" t="str">
        <f>KRITERIENBOGEN!N12</f>
        <v>in Relation zum Stand der Technik</v>
      </c>
      <c r="O8" s="203"/>
      <c r="P8" s="203"/>
      <c r="Q8" s="203"/>
      <c r="R8" s="204"/>
      <c r="T8" s="3"/>
    </row>
    <row r="9" spans="1:268" s="38" customFormat="1" ht="15.75" customHeight="1" thickBot="1" x14ac:dyDescent="0.25">
      <c r="A9" s="198" t="s">
        <v>54</v>
      </c>
      <c r="B9" s="184"/>
      <c r="C9" s="184"/>
      <c r="D9" s="184"/>
      <c r="E9" s="184"/>
      <c r="F9" s="184"/>
      <c r="G9" s="184"/>
      <c r="H9" s="184"/>
      <c r="I9" s="184"/>
      <c r="J9" s="184"/>
      <c r="K9" s="184"/>
      <c r="L9" s="184"/>
      <c r="M9" s="184"/>
      <c r="N9" s="47"/>
      <c r="O9" s="47"/>
      <c r="P9" s="47"/>
      <c r="Q9" s="47"/>
      <c r="R9" s="58"/>
      <c r="S9" s="51"/>
      <c r="T9" s="3"/>
      <c r="U9" s="37"/>
      <c r="V9" s="37"/>
      <c r="W9" s="37"/>
    </row>
    <row r="10" spans="1:268" s="38" customFormat="1" ht="15.75" customHeight="1" thickBot="1" x14ac:dyDescent="0.25">
      <c r="A10" s="101" t="s">
        <v>8</v>
      </c>
      <c r="B10" s="102" t="s">
        <v>55</v>
      </c>
      <c r="C10" s="102" t="s">
        <v>56</v>
      </c>
      <c r="D10" s="102" t="s">
        <v>57</v>
      </c>
      <c r="E10" s="102" t="s">
        <v>58</v>
      </c>
      <c r="F10" s="102" t="s">
        <v>59</v>
      </c>
      <c r="G10" s="102" t="s">
        <v>60</v>
      </c>
      <c r="H10" s="103" t="s">
        <v>61</v>
      </c>
      <c r="I10" s="102" t="s">
        <v>62</v>
      </c>
      <c r="J10" s="102" t="s">
        <v>53</v>
      </c>
      <c r="K10" s="102" t="s">
        <v>63</v>
      </c>
      <c r="L10" s="102" t="s">
        <v>64</v>
      </c>
      <c r="M10" s="102" t="s">
        <v>65</v>
      </c>
      <c r="N10" s="205" t="s">
        <v>52</v>
      </c>
      <c r="O10" s="197"/>
      <c r="P10" s="197"/>
      <c r="Q10" s="197"/>
      <c r="R10" s="197"/>
      <c r="S10" s="51"/>
      <c r="T10" s="3"/>
      <c r="U10" s="37"/>
      <c r="V10" s="37"/>
      <c r="W10" s="37"/>
    </row>
    <row r="11" spans="1:268" s="3" customFormat="1" ht="27" customHeight="1" thickBot="1" x14ac:dyDescent="0.3">
      <c r="A11" s="97" t="str">
        <f>KRITERIENBOGEN!A14</f>
        <v>1a</v>
      </c>
      <c r="B11" s="44">
        <v>4</v>
      </c>
      <c r="C11" s="44">
        <v>0</v>
      </c>
      <c r="D11" s="44">
        <v>2</v>
      </c>
      <c r="E11" s="44">
        <v>-1</v>
      </c>
      <c r="F11" s="44">
        <v>-4</v>
      </c>
      <c r="G11" s="44">
        <v>0</v>
      </c>
      <c r="H11" s="44"/>
      <c r="I11" s="44"/>
      <c r="J11" s="44"/>
      <c r="K11" s="44"/>
      <c r="L11" s="44"/>
      <c r="M11" s="44"/>
      <c r="N11" s="196"/>
      <c r="O11" s="196"/>
      <c r="P11" s="196"/>
      <c r="Q11" s="196"/>
      <c r="R11" s="196"/>
    </row>
    <row r="12" spans="1:268" s="3" customFormat="1" ht="27" customHeight="1" thickBot="1" x14ac:dyDescent="0.3">
      <c r="A12" s="97" t="str">
        <f>KRITERIENBOGEN!A15</f>
        <v>1b</v>
      </c>
      <c r="B12" s="44">
        <v>2</v>
      </c>
      <c r="C12" s="44">
        <v>2</v>
      </c>
      <c r="D12" s="44">
        <v>-2</v>
      </c>
      <c r="E12" s="44">
        <v>-2</v>
      </c>
      <c r="F12" s="44">
        <v>3</v>
      </c>
      <c r="G12" s="44">
        <v>3</v>
      </c>
      <c r="H12" s="44"/>
      <c r="I12" s="44"/>
      <c r="J12" s="44"/>
      <c r="K12" s="44"/>
      <c r="L12" s="44"/>
      <c r="M12" s="44"/>
      <c r="N12" s="196"/>
      <c r="O12" s="196"/>
      <c r="P12" s="196"/>
      <c r="Q12" s="196"/>
      <c r="R12" s="196"/>
    </row>
    <row r="13" spans="1:268" s="3" customFormat="1" ht="27" customHeight="1" thickBot="1" x14ac:dyDescent="0.3">
      <c r="A13" s="97" t="str">
        <f>KRITERIENBOGEN!A16</f>
        <v/>
      </c>
      <c r="B13" s="44"/>
      <c r="C13" s="44"/>
      <c r="D13" s="44"/>
      <c r="E13" s="44"/>
      <c r="F13" s="44"/>
      <c r="G13" s="44"/>
      <c r="H13" s="44"/>
      <c r="I13" s="44"/>
      <c r="J13" s="44"/>
      <c r="K13" s="44"/>
      <c r="L13" s="44"/>
      <c r="M13" s="44"/>
      <c r="N13" s="196"/>
      <c r="O13" s="196"/>
      <c r="P13" s="196"/>
      <c r="Q13" s="196"/>
      <c r="R13" s="196"/>
    </row>
    <row r="14" spans="1:268" s="3" customFormat="1" ht="27" customHeight="1" thickBot="1" x14ac:dyDescent="0.3">
      <c r="A14" s="97" t="str">
        <f>KRITERIENBOGEN!A17</f>
        <v/>
      </c>
      <c r="B14" s="44"/>
      <c r="C14" s="44"/>
      <c r="D14" s="44"/>
      <c r="E14" s="44"/>
      <c r="F14" s="44"/>
      <c r="G14" s="44"/>
      <c r="H14" s="44"/>
      <c r="I14" s="44"/>
      <c r="J14" s="44"/>
      <c r="K14" s="44"/>
      <c r="L14" s="44"/>
      <c r="M14" s="44"/>
      <c r="N14" s="196"/>
      <c r="O14" s="196"/>
      <c r="P14" s="196"/>
      <c r="Q14" s="196"/>
      <c r="R14" s="196"/>
    </row>
    <row r="15" spans="1:268" s="3" customFormat="1" ht="27" customHeight="1" thickBot="1" x14ac:dyDescent="0.3">
      <c r="A15" s="97" t="str">
        <f>KRITERIENBOGEN!A18</f>
        <v/>
      </c>
      <c r="B15" s="44"/>
      <c r="C15" s="44"/>
      <c r="D15" s="44"/>
      <c r="E15" s="44"/>
      <c r="F15" s="44"/>
      <c r="G15" s="44"/>
      <c r="H15" s="44"/>
      <c r="I15" s="44"/>
      <c r="J15" s="44"/>
      <c r="K15" s="44"/>
      <c r="L15" s="44"/>
      <c r="M15" s="44"/>
      <c r="N15" s="196"/>
      <c r="O15" s="196"/>
      <c r="P15" s="196"/>
      <c r="Q15" s="196"/>
      <c r="R15" s="196"/>
    </row>
    <row r="16" spans="1:268" s="3" customFormat="1" ht="11.1" customHeight="1" x14ac:dyDescent="0.25">
      <c r="A16" s="60"/>
      <c r="B16" s="99"/>
      <c r="C16" s="99"/>
      <c r="D16" s="99"/>
      <c r="E16" s="99"/>
      <c r="F16" s="99"/>
      <c r="G16" s="99"/>
      <c r="H16" s="99"/>
      <c r="I16" s="99"/>
      <c r="J16" s="99"/>
      <c r="K16" s="99"/>
      <c r="L16" s="99"/>
      <c r="M16" s="99"/>
      <c r="N16" s="100"/>
      <c r="O16" s="100"/>
      <c r="P16" s="100"/>
      <c r="Q16" s="100"/>
      <c r="R16" s="100"/>
    </row>
    <row r="17" spans="1:20" s="45" customFormat="1" ht="20.100000000000001" customHeight="1" x14ac:dyDescent="0.25">
      <c r="A17" s="200" t="str">
        <f>KRITERIENBOGEN!A20</f>
        <v>Chancenerhöhung</v>
      </c>
      <c r="B17" s="201"/>
      <c r="C17" s="201"/>
      <c r="D17" s="201"/>
      <c r="E17" s="201"/>
      <c r="F17" s="201"/>
      <c r="G17" s="201"/>
      <c r="H17" s="201"/>
      <c r="I17" s="201"/>
      <c r="J17" s="201"/>
      <c r="K17" s="201"/>
      <c r="L17" s="201"/>
      <c r="M17" s="201"/>
      <c r="N17" s="202" t="str">
        <f>KRITERIENBOGEN!N20</f>
        <v>Gelegenheiten, die über den gegenständlichen Beschaffungsvorgang hinausgehen</v>
      </c>
      <c r="O17" s="203"/>
      <c r="P17" s="203"/>
      <c r="Q17" s="203"/>
      <c r="R17" s="204"/>
      <c r="T17" s="3"/>
    </row>
    <row r="18" spans="1:20" s="38" customFormat="1" ht="15.75" customHeight="1" x14ac:dyDescent="0.2">
      <c r="A18" s="198" t="s">
        <v>54</v>
      </c>
      <c r="B18" s="199"/>
      <c r="C18" s="199"/>
      <c r="D18" s="199"/>
      <c r="E18" s="199"/>
      <c r="F18" s="199"/>
      <c r="G18" s="199"/>
      <c r="H18" s="199"/>
      <c r="I18" s="199"/>
      <c r="J18" s="199"/>
      <c r="K18" s="199"/>
      <c r="L18" s="199"/>
      <c r="M18" s="199"/>
      <c r="N18" s="47"/>
      <c r="O18" s="47"/>
      <c r="P18" s="47"/>
      <c r="Q18" s="47"/>
      <c r="R18" s="58"/>
      <c r="S18" s="51"/>
      <c r="T18" s="3"/>
    </row>
    <row r="19" spans="1:20" s="3" customFormat="1" ht="15.75" customHeight="1" thickBot="1" x14ac:dyDescent="0.25">
      <c r="A19" s="59" t="s">
        <v>8</v>
      </c>
      <c r="B19" s="98" t="str">
        <f>IF(B10="","",B10)</f>
        <v>A</v>
      </c>
      <c r="C19" s="98" t="str">
        <f t="shared" ref="C19:M19" si="0">IF(C10="","",C10)</f>
        <v>B</v>
      </c>
      <c r="D19" s="98" t="str">
        <f t="shared" si="0"/>
        <v>C</v>
      </c>
      <c r="E19" s="98" t="str">
        <f t="shared" si="0"/>
        <v>D</v>
      </c>
      <c r="F19" s="98" t="str">
        <f t="shared" si="0"/>
        <v>E</v>
      </c>
      <c r="G19" s="98" t="str">
        <f t="shared" si="0"/>
        <v>F</v>
      </c>
      <c r="H19" s="98" t="str">
        <f t="shared" si="0"/>
        <v>G</v>
      </c>
      <c r="I19" s="98" t="str">
        <f t="shared" si="0"/>
        <v>H</v>
      </c>
      <c r="J19" s="98" t="str">
        <f t="shared" si="0"/>
        <v>I</v>
      </c>
      <c r="K19" s="98" t="str">
        <f t="shared" si="0"/>
        <v>J</v>
      </c>
      <c r="L19" s="98" t="str">
        <f t="shared" si="0"/>
        <v>K</v>
      </c>
      <c r="M19" s="98" t="str">
        <f t="shared" si="0"/>
        <v>L</v>
      </c>
      <c r="N19" s="197" t="s">
        <v>52</v>
      </c>
      <c r="O19" s="197"/>
      <c r="P19" s="197"/>
      <c r="Q19" s="197"/>
      <c r="R19" s="197"/>
    </row>
    <row r="20" spans="1:20" s="3" customFormat="1" ht="27" customHeight="1" thickBot="1" x14ac:dyDescent="0.3">
      <c r="A20" s="97" t="str">
        <f>KRITERIENBOGEN!A22</f>
        <v>2a</v>
      </c>
      <c r="B20" s="44">
        <v>1</v>
      </c>
      <c r="C20" s="44">
        <v>-1</v>
      </c>
      <c r="D20" s="44">
        <v>-3</v>
      </c>
      <c r="E20" s="44">
        <v>3</v>
      </c>
      <c r="F20" s="44">
        <v>1</v>
      </c>
      <c r="G20" s="44">
        <v>4</v>
      </c>
      <c r="H20" s="44"/>
      <c r="I20" s="44"/>
      <c r="J20" s="44"/>
      <c r="K20" s="44"/>
      <c r="L20" s="44"/>
      <c r="M20" s="44"/>
      <c r="N20" s="196"/>
      <c r="O20" s="196"/>
      <c r="P20" s="196"/>
      <c r="Q20" s="196"/>
      <c r="R20" s="196"/>
    </row>
    <row r="21" spans="1:20" s="3" customFormat="1" ht="27" customHeight="1" thickBot="1" x14ac:dyDescent="0.3">
      <c r="A21" s="97" t="str">
        <f>KRITERIENBOGEN!A23</f>
        <v>2b</v>
      </c>
      <c r="B21" s="44">
        <v>4</v>
      </c>
      <c r="C21" s="44">
        <v>0</v>
      </c>
      <c r="D21" s="44">
        <v>-3</v>
      </c>
      <c r="E21" s="44">
        <v>3</v>
      </c>
      <c r="F21" s="44">
        <v>-4</v>
      </c>
      <c r="G21" s="44">
        <v>4</v>
      </c>
      <c r="H21" s="44"/>
      <c r="I21" s="44"/>
      <c r="J21" s="44"/>
      <c r="K21" s="44"/>
      <c r="L21" s="44"/>
      <c r="M21" s="44"/>
      <c r="N21" s="196"/>
      <c r="O21" s="196"/>
      <c r="P21" s="196"/>
      <c r="Q21" s="196"/>
      <c r="R21" s="196"/>
    </row>
    <row r="22" spans="1:20" s="3" customFormat="1" ht="27" customHeight="1" thickBot="1" x14ac:dyDescent="0.3">
      <c r="A22" s="97" t="str">
        <f>KRITERIENBOGEN!A24</f>
        <v/>
      </c>
      <c r="B22" s="44"/>
      <c r="C22" s="44"/>
      <c r="D22" s="44"/>
      <c r="E22" s="44"/>
      <c r="F22" s="44"/>
      <c r="G22" s="44"/>
      <c r="H22" s="44"/>
      <c r="I22" s="44"/>
      <c r="J22" s="44"/>
      <c r="K22" s="44"/>
      <c r="L22" s="44"/>
      <c r="M22" s="44"/>
      <c r="N22" s="196"/>
      <c r="O22" s="196"/>
      <c r="P22" s="196"/>
      <c r="Q22" s="196"/>
      <c r="R22" s="196"/>
    </row>
    <row r="23" spans="1:20" s="3" customFormat="1" ht="27" customHeight="1" thickBot="1" x14ac:dyDescent="0.3">
      <c r="A23" s="97" t="str">
        <f>KRITERIENBOGEN!A25</f>
        <v/>
      </c>
      <c r="B23" s="44"/>
      <c r="C23" s="44"/>
      <c r="D23" s="44"/>
      <c r="E23" s="44"/>
      <c r="F23" s="44"/>
      <c r="G23" s="44"/>
      <c r="H23" s="44"/>
      <c r="I23" s="44"/>
      <c r="J23" s="44"/>
      <c r="K23" s="44"/>
      <c r="L23" s="44"/>
      <c r="M23" s="44"/>
      <c r="N23" s="196"/>
      <c r="O23" s="196"/>
      <c r="P23" s="196"/>
      <c r="Q23" s="196"/>
      <c r="R23" s="196"/>
    </row>
    <row r="24" spans="1:20" s="3" customFormat="1" ht="27" customHeight="1" thickBot="1" x14ac:dyDescent="0.3">
      <c r="A24" s="97" t="str">
        <f>KRITERIENBOGEN!A26</f>
        <v/>
      </c>
      <c r="B24" s="44"/>
      <c r="C24" s="44"/>
      <c r="D24" s="44"/>
      <c r="E24" s="44"/>
      <c r="F24" s="44"/>
      <c r="G24" s="44"/>
      <c r="H24" s="44"/>
      <c r="I24" s="44"/>
      <c r="J24" s="44"/>
      <c r="K24" s="44"/>
      <c r="L24" s="44"/>
      <c r="M24" s="44"/>
      <c r="N24" s="196"/>
      <c r="O24" s="196"/>
      <c r="P24" s="196"/>
      <c r="Q24" s="196"/>
      <c r="R24" s="196"/>
    </row>
    <row r="25" spans="1:20" s="3" customFormat="1" ht="11.1" customHeight="1" x14ac:dyDescent="0.25">
      <c r="A25" s="60"/>
      <c r="B25" s="99"/>
      <c r="C25" s="99"/>
      <c r="D25" s="99"/>
      <c r="E25" s="99"/>
      <c r="F25" s="99"/>
      <c r="G25" s="99"/>
      <c r="H25" s="99"/>
      <c r="I25" s="99"/>
      <c r="J25" s="99"/>
      <c r="K25" s="99"/>
      <c r="L25" s="99"/>
      <c r="M25" s="99"/>
      <c r="N25" s="100"/>
      <c r="O25" s="100"/>
      <c r="P25" s="100"/>
      <c r="Q25" s="100"/>
      <c r="R25" s="100"/>
    </row>
    <row r="26" spans="1:20" s="45" customFormat="1" ht="20.100000000000001" customHeight="1" x14ac:dyDescent="0.25">
      <c r="A26" s="200" t="str">
        <f>KRITERIENBOGEN!A28</f>
        <v>Risikosenkung</v>
      </c>
      <c r="B26" s="201"/>
      <c r="C26" s="201"/>
      <c r="D26" s="201"/>
      <c r="E26" s="201"/>
      <c r="F26" s="201"/>
      <c r="G26" s="201"/>
      <c r="H26" s="201"/>
      <c r="I26" s="201"/>
      <c r="J26" s="201"/>
      <c r="K26" s="201"/>
      <c r="L26" s="201"/>
      <c r="M26" s="201"/>
      <c r="N26" s="202" t="str">
        <f>KRITERIENBOGEN!N28</f>
        <v>ausgewählte Risikofelder und deren Berücksichtigung bei der Ausschreibung</v>
      </c>
      <c r="O26" s="203"/>
      <c r="P26" s="203"/>
      <c r="Q26" s="203"/>
      <c r="R26" s="204"/>
      <c r="T26" s="3"/>
    </row>
    <row r="27" spans="1:20" s="38" customFormat="1" ht="15.75" customHeight="1" x14ac:dyDescent="0.2">
      <c r="A27" s="198" t="s">
        <v>54</v>
      </c>
      <c r="B27" s="199"/>
      <c r="C27" s="199"/>
      <c r="D27" s="199"/>
      <c r="E27" s="199"/>
      <c r="F27" s="199"/>
      <c r="G27" s="199"/>
      <c r="H27" s="199"/>
      <c r="I27" s="199"/>
      <c r="J27" s="199"/>
      <c r="K27" s="199"/>
      <c r="L27" s="199"/>
      <c r="M27" s="199"/>
      <c r="N27" s="47"/>
      <c r="O27" s="47"/>
      <c r="P27" s="47"/>
      <c r="Q27" s="47"/>
      <c r="R27" s="58"/>
      <c r="S27" s="51"/>
      <c r="T27" s="3"/>
    </row>
    <row r="28" spans="1:20" s="3" customFormat="1" ht="15.75" customHeight="1" thickBot="1" x14ac:dyDescent="0.25">
      <c r="A28" s="59" t="s">
        <v>8</v>
      </c>
      <c r="B28" s="98" t="str">
        <f>IF(B19="","",B19)</f>
        <v>A</v>
      </c>
      <c r="C28" s="98" t="str">
        <f t="shared" ref="C28:M28" si="1">IF(C19="","",C19)</f>
        <v>B</v>
      </c>
      <c r="D28" s="98" t="str">
        <f t="shared" si="1"/>
        <v>C</v>
      </c>
      <c r="E28" s="98" t="str">
        <f t="shared" si="1"/>
        <v>D</v>
      </c>
      <c r="F28" s="98" t="str">
        <f t="shared" si="1"/>
        <v>E</v>
      </c>
      <c r="G28" s="98" t="str">
        <f t="shared" si="1"/>
        <v>F</v>
      </c>
      <c r="H28" s="98" t="str">
        <f t="shared" si="1"/>
        <v>G</v>
      </c>
      <c r="I28" s="98" t="str">
        <f t="shared" si="1"/>
        <v>H</v>
      </c>
      <c r="J28" s="98" t="str">
        <f t="shared" si="1"/>
        <v>I</v>
      </c>
      <c r="K28" s="98" t="str">
        <f t="shared" si="1"/>
        <v>J</v>
      </c>
      <c r="L28" s="98" t="str">
        <f t="shared" si="1"/>
        <v>K</v>
      </c>
      <c r="M28" s="98" t="str">
        <f t="shared" si="1"/>
        <v>L</v>
      </c>
      <c r="N28" s="197" t="s">
        <v>52</v>
      </c>
      <c r="O28" s="197"/>
      <c r="P28" s="197"/>
      <c r="Q28" s="197"/>
      <c r="R28" s="197"/>
    </row>
    <row r="29" spans="1:20" s="3" customFormat="1" ht="27" customHeight="1" thickBot="1" x14ac:dyDescent="0.3">
      <c r="A29" s="97" t="str">
        <f>KRITERIENBOGEN!A30</f>
        <v>3a</v>
      </c>
      <c r="B29" s="44">
        <v>4</v>
      </c>
      <c r="C29" s="44">
        <v>-4</v>
      </c>
      <c r="D29" s="44">
        <v>-2</v>
      </c>
      <c r="E29" s="44">
        <v>0</v>
      </c>
      <c r="F29" s="44">
        <v>3</v>
      </c>
      <c r="G29" s="44">
        <v>-1</v>
      </c>
      <c r="H29" s="44"/>
      <c r="I29" s="44"/>
      <c r="J29" s="44"/>
      <c r="K29" s="44"/>
      <c r="L29" s="44"/>
      <c r="M29" s="44"/>
      <c r="N29" s="196"/>
      <c r="O29" s="196"/>
      <c r="P29" s="196"/>
      <c r="Q29" s="196"/>
      <c r="R29" s="196"/>
    </row>
    <row r="30" spans="1:20" s="3" customFormat="1" ht="27" customHeight="1" thickBot="1" x14ac:dyDescent="0.3">
      <c r="A30" s="97" t="str">
        <f>KRITERIENBOGEN!A31</f>
        <v>3b</v>
      </c>
      <c r="B30" s="44">
        <v>0</v>
      </c>
      <c r="C30" s="44">
        <v>-1</v>
      </c>
      <c r="D30" s="44">
        <v>3</v>
      </c>
      <c r="E30" s="44">
        <v>3</v>
      </c>
      <c r="F30" s="44">
        <v>3</v>
      </c>
      <c r="G30" s="44">
        <v>-3</v>
      </c>
      <c r="H30" s="44"/>
      <c r="I30" s="44"/>
      <c r="J30" s="44"/>
      <c r="K30" s="44"/>
      <c r="L30" s="44"/>
      <c r="M30" s="44"/>
      <c r="N30" s="196"/>
      <c r="O30" s="196"/>
      <c r="P30" s="196"/>
      <c r="Q30" s="196"/>
      <c r="R30" s="196"/>
    </row>
    <row r="31" spans="1:20" s="3" customFormat="1" ht="27" customHeight="1" thickBot="1" x14ac:dyDescent="0.3">
      <c r="A31" s="97" t="str">
        <f>KRITERIENBOGEN!A32</f>
        <v>3c</v>
      </c>
      <c r="B31" s="44">
        <v>1</v>
      </c>
      <c r="C31" s="44">
        <v>1</v>
      </c>
      <c r="D31" s="44">
        <v>-4</v>
      </c>
      <c r="E31" s="44">
        <v>2</v>
      </c>
      <c r="F31" s="44">
        <v>-4</v>
      </c>
      <c r="G31" s="44">
        <v>1</v>
      </c>
      <c r="H31" s="44"/>
      <c r="I31" s="44"/>
      <c r="J31" s="44"/>
      <c r="K31" s="44"/>
      <c r="L31" s="44"/>
      <c r="M31" s="44"/>
      <c r="N31" s="196"/>
      <c r="O31" s="196"/>
      <c r="P31" s="196"/>
      <c r="Q31" s="196"/>
      <c r="R31" s="196"/>
    </row>
    <row r="32" spans="1:20" s="3" customFormat="1" ht="27" customHeight="1" thickBot="1" x14ac:dyDescent="0.3">
      <c r="A32" s="97" t="str">
        <f>KRITERIENBOGEN!A33</f>
        <v>3d</v>
      </c>
      <c r="B32" s="44">
        <v>2</v>
      </c>
      <c r="C32" s="44">
        <v>-1</v>
      </c>
      <c r="D32" s="44">
        <v>4</v>
      </c>
      <c r="E32" s="44">
        <v>-3</v>
      </c>
      <c r="F32" s="44">
        <v>1</v>
      </c>
      <c r="G32" s="44">
        <v>0</v>
      </c>
      <c r="H32" s="44"/>
      <c r="I32" s="44"/>
      <c r="J32" s="44"/>
      <c r="K32" s="44"/>
      <c r="L32" s="44"/>
      <c r="M32" s="44"/>
      <c r="N32" s="196"/>
      <c r="O32" s="196"/>
      <c r="P32" s="196"/>
      <c r="Q32" s="196"/>
      <c r="R32" s="196"/>
    </row>
    <row r="33" spans="1:20" s="3" customFormat="1" ht="27" customHeight="1" thickBot="1" x14ac:dyDescent="0.3">
      <c r="A33" s="97" t="str">
        <f>KRITERIENBOGEN!A34</f>
        <v/>
      </c>
      <c r="B33" s="44"/>
      <c r="C33" s="44"/>
      <c r="D33" s="44"/>
      <c r="E33" s="44"/>
      <c r="F33" s="44"/>
      <c r="G33" s="44"/>
      <c r="H33" s="44"/>
      <c r="I33" s="44"/>
      <c r="J33" s="44"/>
      <c r="K33" s="44"/>
      <c r="L33" s="44"/>
      <c r="M33" s="44"/>
      <c r="N33" s="196"/>
      <c r="O33" s="196"/>
      <c r="P33" s="196"/>
      <c r="Q33" s="196"/>
      <c r="R33" s="196"/>
    </row>
    <row r="34" spans="1:20" s="3" customFormat="1" ht="11.1" customHeight="1" x14ac:dyDescent="0.25">
      <c r="A34" s="60"/>
      <c r="B34" s="99"/>
      <c r="C34" s="99"/>
      <c r="D34" s="99"/>
      <c r="E34" s="99"/>
      <c r="F34" s="99"/>
      <c r="G34" s="99"/>
      <c r="H34" s="99"/>
      <c r="I34" s="99"/>
      <c r="J34" s="99"/>
      <c r="K34" s="99"/>
      <c r="L34" s="99"/>
      <c r="M34" s="99"/>
      <c r="N34" s="100"/>
      <c r="O34" s="100"/>
      <c r="P34" s="100"/>
      <c r="Q34" s="100"/>
      <c r="R34" s="100"/>
    </row>
    <row r="35" spans="1:20" s="45" customFormat="1" ht="20.100000000000001" customHeight="1" x14ac:dyDescent="0.25">
      <c r="A35" s="200" t="str">
        <f>KRITERIENBOGEN!A36</f>
        <v>Klima- &amp; Energieziele</v>
      </c>
      <c r="B35" s="201"/>
      <c r="C35" s="201"/>
      <c r="D35" s="201"/>
      <c r="E35" s="201"/>
      <c r="F35" s="201"/>
      <c r="G35" s="201"/>
      <c r="H35" s="201"/>
      <c r="I35" s="201"/>
      <c r="J35" s="201"/>
      <c r="K35" s="201"/>
      <c r="L35" s="201"/>
      <c r="M35" s="201"/>
      <c r="N35" s="202" t="str">
        <f>KRITERIENBOGEN!N36</f>
        <v>Erreichung von nationalen und internationalen Klima- und Energiezielen</v>
      </c>
      <c r="O35" s="203"/>
      <c r="P35" s="203"/>
      <c r="Q35" s="203"/>
      <c r="R35" s="204"/>
      <c r="T35" s="3"/>
    </row>
    <row r="36" spans="1:20" s="38" customFormat="1" ht="15.75" customHeight="1" x14ac:dyDescent="0.2">
      <c r="A36" s="198" t="s">
        <v>54</v>
      </c>
      <c r="B36" s="199"/>
      <c r="C36" s="199"/>
      <c r="D36" s="199"/>
      <c r="E36" s="199"/>
      <c r="F36" s="199"/>
      <c r="G36" s="199"/>
      <c r="H36" s="199"/>
      <c r="I36" s="199"/>
      <c r="J36" s="199"/>
      <c r="K36" s="199"/>
      <c r="L36" s="199"/>
      <c r="M36" s="199"/>
      <c r="N36" s="47"/>
      <c r="O36" s="47"/>
      <c r="P36" s="47"/>
      <c r="Q36" s="47"/>
      <c r="R36" s="58"/>
      <c r="S36" s="51"/>
      <c r="T36" s="3"/>
    </row>
    <row r="37" spans="1:20" s="3" customFormat="1" ht="15.75" customHeight="1" thickBot="1" x14ac:dyDescent="0.25">
      <c r="A37" s="59" t="s">
        <v>8</v>
      </c>
      <c r="B37" s="98" t="str">
        <f>IF(B28="","",B28)</f>
        <v>A</v>
      </c>
      <c r="C37" s="98" t="str">
        <f t="shared" ref="C37:M37" si="2">IF(C28="","",C28)</f>
        <v>B</v>
      </c>
      <c r="D37" s="98" t="str">
        <f t="shared" si="2"/>
        <v>C</v>
      </c>
      <c r="E37" s="98" t="str">
        <f t="shared" si="2"/>
        <v>D</v>
      </c>
      <c r="F37" s="98" t="str">
        <f t="shared" si="2"/>
        <v>E</v>
      </c>
      <c r="G37" s="98" t="str">
        <f t="shared" si="2"/>
        <v>F</v>
      </c>
      <c r="H37" s="98" t="str">
        <f t="shared" si="2"/>
        <v>G</v>
      </c>
      <c r="I37" s="98" t="str">
        <f t="shared" si="2"/>
        <v>H</v>
      </c>
      <c r="J37" s="98" t="str">
        <f t="shared" si="2"/>
        <v>I</v>
      </c>
      <c r="K37" s="98" t="str">
        <f t="shared" si="2"/>
        <v>J</v>
      </c>
      <c r="L37" s="98" t="str">
        <f t="shared" si="2"/>
        <v>K</v>
      </c>
      <c r="M37" s="98" t="str">
        <f t="shared" si="2"/>
        <v>L</v>
      </c>
      <c r="N37" s="197" t="s">
        <v>52</v>
      </c>
      <c r="O37" s="197"/>
      <c r="P37" s="197"/>
      <c r="Q37" s="197"/>
      <c r="R37" s="197"/>
    </row>
    <row r="38" spans="1:20" s="3" customFormat="1" ht="27" customHeight="1" thickBot="1" x14ac:dyDescent="0.3">
      <c r="A38" s="97" t="str">
        <f>KRITERIENBOGEN!A38</f>
        <v>4a</v>
      </c>
      <c r="B38" s="44">
        <v>4</v>
      </c>
      <c r="C38" s="44">
        <v>2</v>
      </c>
      <c r="D38" s="44">
        <v>-2</v>
      </c>
      <c r="E38" s="44">
        <v>3</v>
      </c>
      <c r="F38" s="44">
        <v>4</v>
      </c>
      <c r="G38" s="44">
        <v>1</v>
      </c>
      <c r="H38" s="44"/>
      <c r="I38" s="44"/>
      <c r="J38" s="44"/>
      <c r="K38" s="44"/>
      <c r="L38" s="44"/>
      <c r="M38" s="44"/>
      <c r="N38" s="196"/>
      <c r="O38" s="196"/>
      <c r="P38" s="196"/>
      <c r="Q38" s="196"/>
      <c r="R38" s="196"/>
    </row>
    <row r="39" spans="1:20" s="3" customFormat="1" ht="27" customHeight="1" thickBot="1" x14ac:dyDescent="0.3">
      <c r="A39" s="97" t="str">
        <f>KRITERIENBOGEN!A39</f>
        <v>4b</v>
      </c>
      <c r="B39" s="44">
        <v>4</v>
      </c>
      <c r="C39" s="44">
        <v>0</v>
      </c>
      <c r="D39" s="44">
        <v>-3</v>
      </c>
      <c r="E39" s="44">
        <v>3</v>
      </c>
      <c r="F39" s="44">
        <v>-4</v>
      </c>
      <c r="G39" s="44">
        <v>-3</v>
      </c>
      <c r="H39" s="44"/>
      <c r="I39" s="44"/>
      <c r="J39" s="44"/>
      <c r="K39" s="44"/>
      <c r="L39" s="44"/>
      <c r="M39" s="44"/>
      <c r="N39" s="196"/>
      <c r="O39" s="196"/>
      <c r="P39" s="196"/>
      <c r="Q39" s="196"/>
      <c r="R39" s="196"/>
    </row>
    <row r="40" spans="1:20" s="3" customFormat="1" ht="27" customHeight="1" thickBot="1" x14ac:dyDescent="0.3">
      <c r="A40" s="97" t="str">
        <f>KRITERIENBOGEN!A40</f>
        <v/>
      </c>
      <c r="B40" s="44"/>
      <c r="C40" s="44"/>
      <c r="D40" s="44"/>
      <c r="E40" s="44"/>
      <c r="F40" s="44"/>
      <c r="G40" s="44"/>
      <c r="H40" s="44"/>
      <c r="I40" s="44"/>
      <c r="J40" s="44"/>
      <c r="K40" s="44"/>
      <c r="L40" s="44"/>
      <c r="M40" s="44"/>
      <c r="N40" s="196"/>
      <c r="O40" s="196"/>
      <c r="P40" s="196"/>
      <c r="Q40" s="196"/>
      <c r="R40" s="196"/>
    </row>
    <row r="41" spans="1:20" s="3" customFormat="1" ht="27" customHeight="1" thickBot="1" x14ac:dyDescent="0.3">
      <c r="A41" s="97" t="str">
        <f>KRITERIENBOGEN!A41</f>
        <v/>
      </c>
      <c r="B41" s="44"/>
      <c r="C41" s="44"/>
      <c r="D41" s="44"/>
      <c r="E41" s="44"/>
      <c r="F41" s="44"/>
      <c r="G41" s="44"/>
      <c r="H41" s="44"/>
      <c r="I41" s="44"/>
      <c r="J41" s="44"/>
      <c r="K41" s="44"/>
      <c r="L41" s="44"/>
      <c r="M41" s="44"/>
      <c r="N41" s="196"/>
      <c r="O41" s="196"/>
      <c r="P41" s="196"/>
      <c r="Q41" s="196"/>
      <c r="R41" s="196"/>
    </row>
    <row r="42" spans="1:20" s="3" customFormat="1" ht="27" customHeight="1" thickBot="1" x14ac:dyDescent="0.3">
      <c r="A42" s="97" t="str">
        <f>KRITERIENBOGEN!A42</f>
        <v/>
      </c>
      <c r="B42" s="44"/>
      <c r="C42" s="44"/>
      <c r="D42" s="44"/>
      <c r="E42" s="44"/>
      <c r="F42" s="44"/>
      <c r="G42" s="44"/>
      <c r="H42" s="44"/>
      <c r="I42" s="44"/>
      <c r="J42" s="44"/>
      <c r="K42" s="44"/>
      <c r="L42" s="44"/>
      <c r="M42" s="44"/>
      <c r="N42" s="196"/>
      <c r="O42" s="196"/>
      <c r="P42" s="196"/>
      <c r="Q42" s="196"/>
      <c r="R42" s="196"/>
    </row>
    <row r="43" spans="1:20" s="3" customFormat="1" ht="11.1" customHeight="1" x14ac:dyDescent="0.25">
      <c r="A43" s="60"/>
      <c r="B43" s="99"/>
      <c r="C43" s="99"/>
      <c r="D43" s="99"/>
      <c r="E43" s="99"/>
      <c r="F43" s="99"/>
      <c r="G43" s="99"/>
      <c r="H43" s="99"/>
      <c r="I43" s="99"/>
      <c r="J43" s="99"/>
      <c r="K43" s="99"/>
      <c r="L43" s="99"/>
      <c r="M43" s="99"/>
      <c r="N43" s="100"/>
      <c r="O43" s="100"/>
      <c r="P43" s="100"/>
      <c r="Q43" s="100"/>
      <c r="R43" s="100"/>
    </row>
    <row r="44" spans="1:20" s="45" customFormat="1" ht="20.100000000000001" customHeight="1" x14ac:dyDescent="0.25">
      <c r="A44" s="200" t="str">
        <f>KRITERIENBOGEN!A44</f>
        <v>Wirtschaftlichkeit</v>
      </c>
      <c r="B44" s="201"/>
      <c r="C44" s="201"/>
      <c r="D44" s="201"/>
      <c r="E44" s="201"/>
      <c r="F44" s="201"/>
      <c r="G44" s="201"/>
      <c r="H44" s="201"/>
      <c r="I44" s="201"/>
      <c r="J44" s="201"/>
      <c r="K44" s="201"/>
      <c r="L44" s="201"/>
      <c r="M44" s="201"/>
      <c r="N44" s="202" t="str">
        <f>KRITERIENBOGEN!N44</f>
        <v>im Vergleich zu einer marktüblichen Lösung</v>
      </c>
      <c r="O44" s="203"/>
      <c r="P44" s="203"/>
      <c r="Q44" s="203"/>
      <c r="R44" s="204"/>
      <c r="T44" s="3"/>
    </row>
    <row r="45" spans="1:20" s="38" customFormat="1" ht="15.75" customHeight="1" x14ac:dyDescent="0.2">
      <c r="A45" s="198" t="s">
        <v>54</v>
      </c>
      <c r="B45" s="199"/>
      <c r="C45" s="199"/>
      <c r="D45" s="199"/>
      <c r="E45" s="199"/>
      <c r="F45" s="199"/>
      <c r="G45" s="199"/>
      <c r="H45" s="199"/>
      <c r="I45" s="199"/>
      <c r="J45" s="199"/>
      <c r="K45" s="199"/>
      <c r="L45" s="199"/>
      <c r="M45" s="199"/>
      <c r="N45" s="47"/>
      <c r="O45" s="47"/>
      <c r="P45" s="47"/>
      <c r="Q45" s="47"/>
      <c r="R45" s="58"/>
      <c r="S45" s="51"/>
      <c r="T45" s="3"/>
    </row>
    <row r="46" spans="1:20" s="3" customFormat="1" ht="15.75" customHeight="1" thickBot="1" x14ac:dyDescent="0.25">
      <c r="A46" s="59" t="s">
        <v>8</v>
      </c>
      <c r="B46" s="98" t="str">
        <f>IF(B37="","",B37)</f>
        <v>A</v>
      </c>
      <c r="C46" s="98" t="str">
        <f t="shared" ref="C46:M46" si="3">IF(C37="","",C37)</f>
        <v>B</v>
      </c>
      <c r="D46" s="98" t="str">
        <f t="shared" si="3"/>
        <v>C</v>
      </c>
      <c r="E46" s="98" t="str">
        <f t="shared" si="3"/>
        <v>D</v>
      </c>
      <c r="F46" s="98" t="str">
        <f t="shared" si="3"/>
        <v>E</v>
      </c>
      <c r="G46" s="98" t="str">
        <f t="shared" si="3"/>
        <v>F</v>
      </c>
      <c r="H46" s="98" t="str">
        <f t="shared" si="3"/>
        <v>G</v>
      </c>
      <c r="I46" s="98" t="str">
        <f t="shared" si="3"/>
        <v>H</v>
      </c>
      <c r="J46" s="98" t="str">
        <f t="shared" si="3"/>
        <v>I</v>
      </c>
      <c r="K46" s="98" t="str">
        <f t="shared" si="3"/>
        <v>J</v>
      </c>
      <c r="L46" s="98" t="str">
        <f t="shared" si="3"/>
        <v>K</v>
      </c>
      <c r="M46" s="98" t="str">
        <f t="shared" si="3"/>
        <v>L</v>
      </c>
      <c r="N46" s="197" t="s">
        <v>52</v>
      </c>
      <c r="O46" s="197"/>
      <c r="P46" s="197"/>
      <c r="Q46" s="197"/>
      <c r="R46" s="197"/>
    </row>
    <row r="47" spans="1:20" s="3" customFormat="1" ht="27" customHeight="1" thickBot="1" x14ac:dyDescent="0.3">
      <c r="A47" s="97" t="str">
        <f>KRITERIENBOGEN!A46</f>
        <v>5a</v>
      </c>
      <c r="B47" s="44">
        <v>4</v>
      </c>
      <c r="C47" s="44">
        <v>2</v>
      </c>
      <c r="D47" s="44">
        <v>2</v>
      </c>
      <c r="E47" s="44">
        <v>2</v>
      </c>
      <c r="F47" s="44">
        <v>-4</v>
      </c>
      <c r="G47" s="44">
        <v>-2</v>
      </c>
      <c r="H47" s="44"/>
      <c r="I47" s="44"/>
      <c r="J47" s="44"/>
      <c r="K47" s="44"/>
      <c r="L47" s="44"/>
      <c r="M47" s="44"/>
      <c r="N47" s="196"/>
      <c r="O47" s="196"/>
      <c r="P47" s="196"/>
      <c r="Q47" s="196"/>
      <c r="R47" s="196"/>
    </row>
    <row r="48" spans="1:20" s="3" customFormat="1" ht="27" customHeight="1" thickBot="1" x14ac:dyDescent="0.3">
      <c r="A48" s="97" t="str">
        <f>KRITERIENBOGEN!A47</f>
        <v>5b</v>
      </c>
      <c r="B48" s="44">
        <v>4</v>
      </c>
      <c r="C48" s="44">
        <v>2</v>
      </c>
      <c r="D48" s="44">
        <v>4</v>
      </c>
      <c r="E48" s="44">
        <v>-2</v>
      </c>
      <c r="F48" s="44">
        <v>4</v>
      </c>
      <c r="G48" s="44">
        <v>4</v>
      </c>
      <c r="H48" s="44"/>
      <c r="I48" s="44"/>
      <c r="J48" s="44"/>
      <c r="K48" s="44"/>
      <c r="L48" s="44"/>
      <c r="M48" s="44"/>
      <c r="N48" s="196"/>
      <c r="O48" s="196"/>
      <c r="P48" s="196"/>
      <c r="Q48" s="196"/>
      <c r="R48" s="196"/>
    </row>
    <row r="49" spans="1:20" s="3" customFormat="1" ht="27" customHeight="1" thickBot="1" x14ac:dyDescent="0.3">
      <c r="A49" s="97" t="str">
        <f>KRITERIENBOGEN!A48</f>
        <v>5c</v>
      </c>
      <c r="B49" s="44">
        <v>2</v>
      </c>
      <c r="C49" s="44">
        <v>-4</v>
      </c>
      <c r="D49" s="44">
        <v>4</v>
      </c>
      <c r="E49" s="44">
        <v>-4</v>
      </c>
      <c r="F49" s="44">
        <v>3</v>
      </c>
      <c r="G49" s="44">
        <v>2</v>
      </c>
      <c r="H49" s="44"/>
      <c r="I49" s="44"/>
      <c r="J49" s="44"/>
      <c r="K49" s="44"/>
      <c r="L49" s="44"/>
      <c r="M49" s="44"/>
      <c r="N49" s="196"/>
      <c r="O49" s="196"/>
      <c r="P49" s="196"/>
      <c r="Q49" s="196"/>
      <c r="R49" s="196"/>
    </row>
    <row r="50" spans="1:20" s="3" customFormat="1" ht="27" customHeight="1" thickBot="1" x14ac:dyDescent="0.3">
      <c r="A50" s="97" t="str">
        <f>KRITERIENBOGEN!A49</f>
        <v/>
      </c>
      <c r="B50" s="44"/>
      <c r="C50" s="44"/>
      <c r="D50" s="44"/>
      <c r="E50" s="44"/>
      <c r="F50" s="44"/>
      <c r="G50" s="44"/>
      <c r="H50" s="44"/>
      <c r="I50" s="44"/>
      <c r="J50" s="44"/>
      <c r="K50" s="44"/>
      <c r="L50" s="44"/>
      <c r="M50" s="44"/>
      <c r="N50" s="196"/>
      <c r="O50" s="196"/>
      <c r="P50" s="196"/>
      <c r="Q50" s="196"/>
      <c r="R50" s="196"/>
    </row>
    <row r="51" spans="1:20" s="3" customFormat="1" ht="27" customHeight="1" thickBot="1" x14ac:dyDescent="0.3">
      <c r="A51" s="97" t="str">
        <f>KRITERIENBOGEN!A50</f>
        <v/>
      </c>
      <c r="B51" s="44"/>
      <c r="C51" s="44"/>
      <c r="D51" s="44"/>
      <c r="E51" s="44"/>
      <c r="F51" s="44"/>
      <c r="G51" s="44"/>
      <c r="H51" s="44"/>
      <c r="I51" s="44"/>
      <c r="J51" s="44"/>
      <c r="K51" s="44"/>
      <c r="L51" s="44"/>
      <c r="M51" s="44"/>
      <c r="N51" s="196"/>
      <c r="O51" s="196"/>
      <c r="P51" s="196"/>
      <c r="Q51" s="196"/>
      <c r="R51" s="196"/>
    </row>
    <row r="52" spans="1:20" s="3" customFormat="1" ht="11.1" customHeight="1" x14ac:dyDescent="0.25">
      <c r="A52" s="60"/>
      <c r="B52" s="99"/>
      <c r="C52" s="99"/>
      <c r="D52" s="99"/>
      <c r="E52" s="99"/>
      <c r="F52" s="99"/>
      <c r="G52" s="99"/>
      <c r="H52" s="99"/>
      <c r="I52" s="99"/>
      <c r="J52" s="99"/>
      <c r="K52" s="99"/>
      <c r="L52" s="99"/>
      <c r="M52" s="99"/>
      <c r="N52" s="100"/>
      <c r="O52" s="100"/>
      <c r="P52" s="100"/>
      <c r="Q52" s="100"/>
      <c r="R52" s="100"/>
    </row>
    <row r="53" spans="1:20" s="45" customFormat="1" ht="20.100000000000001" customHeight="1" x14ac:dyDescent="0.25">
      <c r="A53" s="200" t="str">
        <f>KRITERIENBOGEN!A52</f>
        <v>Versorgungssicherheit</v>
      </c>
      <c r="B53" s="201"/>
      <c r="C53" s="201"/>
      <c r="D53" s="201"/>
      <c r="E53" s="201"/>
      <c r="F53" s="201"/>
      <c r="G53" s="201"/>
      <c r="H53" s="201"/>
      <c r="I53" s="201"/>
      <c r="J53" s="201"/>
      <c r="K53" s="201"/>
      <c r="L53" s="201"/>
      <c r="M53" s="201"/>
      <c r="N53" s="202" t="str">
        <f>KRITERIENBOGEN!N52</f>
        <v>im Vergleich zum Status quo</v>
      </c>
      <c r="O53" s="203"/>
      <c r="P53" s="203"/>
      <c r="Q53" s="203"/>
      <c r="R53" s="204"/>
      <c r="T53" s="3"/>
    </row>
    <row r="54" spans="1:20" s="38" customFormat="1" ht="15.75" customHeight="1" x14ac:dyDescent="0.2">
      <c r="A54" s="198" t="s">
        <v>54</v>
      </c>
      <c r="B54" s="199"/>
      <c r="C54" s="199"/>
      <c r="D54" s="199"/>
      <c r="E54" s="199"/>
      <c r="F54" s="199"/>
      <c r="G54" s="199"/>
      <c r="H54" s="199"/>
      <c r="I54" s="199"/>
      <c r="J54" s="199"/>
      <c r="K54" s="199"/>
      <c r="L54" s="199"/>
      <c r="M54" s="199"/>
      <c r="N54" s="47"/>
      <c r="O54" s="47"/>
      <c r="P54" s="47"/>
      <c r="Q54" s="47"/>
      <c r="R54" s="58"/>
      <c r="S54" s="51"/>
      <c r="T54" s="3"/>
    </row>
    <row r="55" spans="1:20" s="3" customFormat="1" ht="15.75" customHeight="1" thickBot="1" x14ac:dyDescent="0.25">
      <c r="A55" s="59" t="s">
        <v>8</v>
      </c>
      <c r="B55" s="98" t="str">
        <f>IF(B46="","",B46)</f>
        <v>A</v>
      </c>
      <c r="C55" s="98" t="str">
        <f t="shared" ref="C55:M55" si="4">IF(C46="","",C46)</f>
        <v>B</v>
      </c>
      <c r="D55" s="98" t="str">
        <f t="shared" si="4"/>
        <v>C</v>
      </c>
      <c r="E55" s="98" t="str">
        <f t="shared" si="4"/>
        <v>D</v>
      </c>
      <c r="F55" s="98" t="str">
        <f t="shared" si="4"/>
        <v>E</v>
      </c>
      <c r="G55" s="98" t="str">
        <f t="shared" si="4"/>
        <v>F</v>
      </c>
      <c r="H55" s="98" t="str">
        <f t="shared" si="4"/>
        <v>G</v>
      </c>
      <c r="I55" s="98" t="str">
        <f t="shared" si="4"/>
        <v>H</v>
      </c>
      <c r="J55" s="98" t="str">
        <f t="shared" si="4"/>
        <v>I</v>
      </c>
      <c r="K55" s="98" t="str">
        <f t="shared" si="4"/>
        <v>J</v>
      </c>
      <c r="L55" s="98" t="str">
        <f t="shared" si="4"/>
        <v>K</v>
      </c>
      <c r="M55" s="98" t="str">
        <f t="shared" si="4"/>
        <v>L</v>
      </c>
      <c r="N55" s="197" t="s">
        <v>52</v>
      </c>
      <c r="O55" s="197"/>
      <c r="P55" s="197"/>
      <c r="Q55" s="197"/>
      <c r="R55" s="197"/>
    </row>
    <row r="56" spans="1:20" s="3" customFormat="1" ht="27" customHeight="1" thickBot="1" x14ac:dyDescent="0.3">
      <c r="A56" s="97" t="str">
        <f>KRITERIENBOGEN!A54</f>
        <v>6a</v>
      </c>
      <c r="B56" s="44">
        <v>0</v>
      </c>
      <c r="C56" s="44">
        <v>1</v>
      </c>
      <c r="D56" s="44">
        <v>-1</v>
      </c>
      <c r="E56" s="44">
        <v>2</v>
      </c>
      <c r="F56" s="44">
        <v>-2</v>
      </c>
      <c r="G56" s="44">
        <v>2</v>
      </c>
      <c r="H56" s="44"/>
      <c r="I56" s="44"/>
      <c r="J56" s="44"/>
      <c r="K56" s="44"/>
      <c r="L56" s="44"/>
      <c r="M56" s="44"/>
      <c r="N56" s="196"/>
      <c r="O56" s="196"/>
      <c r="P56" s="196"/>
      <c r="Q56" s="196"/>
      <c r="R56" s="196"/>
    </row>
    <row r="57" spans="1:20" s="3" customFormat="1" ht="27" customHeight="1" thickBot="1" x14ac:dyDescent="0.3">
      <c r="A57" s="97" t="str">
        <f>KRITERIENBOGEN!A55</f>
        <v>6b</v>
      </c>
      <c r="B57" s="44">
        <v>3</v>
      </c>
      <c r="C57" s="44">
        <v>-2</v>
      </c>
      <c r="D57" s="44">
        <v>3</v>
      </c>
      <c r="E57" s="44">
        <v>0</v>
      </c>
      <c r="F57" s="44">
        <v>-3</v>
      </c>
      <c r="G57" s="44">
        <v>1</v>
      </c>
      <c r="H57" s="44"/>
      <c r="I57" s="44"/>
      <c r="J57" s="44"/>
      <c r="K57" s="44"/>
      <c r="L57" s="44"/>
      <c r="M57" s="44"/>
      <c r="N57" s="196"/>
      <c r="O57" s="196"/>
      <c r="P57" s="196"/>
      <c r="Q57" s="196"/>
      <c r="R57" s="196"/>
    </row>
    <row r="58" spans="1:20" s="3" customFormat="1" ht="27" customHeight="1" thickBot="1" x14ac:dyDescent="0.3">
      <c r="A58" s="97" t="str">
        <f>KRITERIENBOGEN!A56</f>
        <v/>
      </c>
      <c r="B58" s="44"/>
      <c r="C58" s="44"/>
      <c r="D58" s="44"/>
      <c r="E58" s="44"/>
      <c r="F58" s="44"/>
      <c r="G58" s="44"/>
      <c r="H58" s="44"/>
      <c r="I58" s="44"/>
      <c r="J58" s="44"/>
      <c r="K58" s="44"/>
      <c r="L58" s="44"/>
      <c r="M58" s="44"/>
      <c r="N58" s="196"/>
      <c r="O58" s="196"/>
      <c r="P58" s="196"/>
      <c r="Q58" s="196"/>
      <c r="R58" s="196"/>
    </row>
    <row r="59" spans="1:20" s="3" customFormat="1" ht="27" customHeight="1" thickBot="1" x14ac:dyDescent="0.3">
      <c r="A59" s="97" t="str">
        <f>KRITERIENBOGEN!A57</f>
        <v/>
      </c>
      <c r="B59" s="44"/>
      <c r="C59" s="44"/>
      <c r="D59" s="44"/>
      <c r="E59" s="44"/>
      <c r="F59" s="44"/>
      <c r="G59" s="44"/>
      <c r="H59" s="44"/>
      <c r="I59" s="44"/>
      <c r="J59" s="44"/>
      <c r="K59" s="44"/>
      <c r="L59" s="44"/>
      <c r="M59" s="44"/>
      <c r="N59" s="196"/>
      <c r="O59" s="196"/>
      <c r="P59" s="196"/>
      <c r="Q59" s="196"/>
      <c r="R59" s="196"/>
    </row>
    <row r="60" spans="1:20" s="3" customFormat="1" ht="27" customHeight="1" thickBot="1" x14ac:dyDescent="0.3">
      <c r="A60" s="97" t="str">
        <f>KRITERIENBOGEN!A58</f>
        <v/>
      </c>
      <c r="B60" s="44"/>
      <c r="C60" s="44"/>
      <c r="D60" s="44"/>
      <c r="E60" s="44"/>
      <c r="F60" s="44"/>
      <c r="G60" s="44"/>
      <c r="H60" s="44"/>
      <c r="I60" s="44"/>
      <c r="J60" s="44"/>
      <c r="K60" s="44"/>
      <c r="L60" s="44"/>
      <c r="M60" s="44"/>
      <c r="N60" s="196"/>
      <c r="O60" s="196"/>
      <c r="P60" s="196"/>
      <c r="Q60" s="196"/>
      <c r="R60" s="196"/>
    </row>
    <row r="61" spans="1:20" s="3" customFormat="1" ht="11.1" customHeight="1" x14ac:dyDescent="0.25">
      <c r="A61" s="60"/>
      <c r="B61" s="99"/>
      <c r="C61" s="99"/>
      <c r="D61" s="99"/>
      <c r="E61" s="99"/>
      <c r="F61" s="99"/>
      <c r="G61" s="99"/>
      <c r="H61" s="99"/>
      <c r="I61" s="99"/>
      <c r="J61" s="99"/>
      <c r="K61" s="99"/>
      <c r="L61" s="99"/>
      <c r="M61" s="99"/>
      <c r="N61" s="100"/>
      <c r="O61" s="100"/>
      <c r="P61" s="100"/>
      <c r="Q61" s="100"/>
      <c r="R61" s="100"/>
    </row>
    <row r="62" spans="1:20" s="45" customFormat="1" ht="20.100000000000001" customHeight="1" x14ac:dyDescent="0.25">
      <c r="A62" s="200" t="str">
        <f>KRITERIENBOGEN!A60</f>
        <v>Eignung der Technologien</v>
      </c>
      <c r="B62" s="201"/>
      <c r="C62" s="201"/>
      <c r="D62" s="201"/>
      <c r="E62" s="201"/>
      <c r="F62" s="201"/>
      <c r="G62" s="201"/>
      <c r="H62" s="201"/>
      <c r="I62" s="201"/>
      <c r="J62" s="201"/>
      <c r="K62" s="201"/>
      <c r="L62" s="201"/>
      <c r="M62" s="201"/>
      <c r="N62" s="202" t="str">
        <f>KRITERIENBOGEN!N60</f>
        <v>im Hinblick auf eine nachhaltige Zielerreichung</v>
      </c>
      <c r="O62" s="203"/>
      <c r="P62" s="203"/>
      <c r="Q62" s="203"/>
      <c r="R62" s="204"/>
      <c r="T62" s="3"/>
    </row>
    <row r="63" spans="1:20" s="38" customFormat="1" ht="15.75" customHeight="1" x14ac:dyDescent="0.2">
      <c r="A63" s="198" t="s">
        <v>54</v>
      </c>
      <c r="B63" s="199"/>
      <c r="C63" s="199"/>
      <c r="D63" s="199"/>
      <c r="E63" s="199"/>
      <c r="F63" s="199"/>
      <c r="G63" s="199"/>
      <c r="H63" s="199"/>
      <c r="I63" s="199"/>
      <c r="J63" s="199"/>
      <c r="K63" s="199"/>
      <c r="L63" s="199"/>
      <c r="M63" s="199"/>
      <c r="N63" s="47"/>
      <c r="O63" s="47"/>
      <c r="P63" s="47"/>
      <c r="Q63" s="47"/>
      <c r="R63" s="58"/>
      <c r="S63" s="51"/>
      <c r="T63" s="3"/>
    </row>
    <row r="64" spans="1:20" s="3" customFormat="1" ht="15.75" customHeight="1" thickBot="1" x14ac:dyDescent="0.25">
      <c r="A64" s="59" t="s">
        <v>8</v>
      </c>
      <c r="B64" s="98" t="str">
        <f>IF(B55="","",B55)</f>
        <v>A</v>
      </c>
      <c r="C64" s="98" t="str">
        <f t="shared" ref="C64:M64" si="5">IF(C55="","",C55)</f>
        <v>B</v>
      </c>
      <c r="D64" s="98" t="str">
        <f t="shared" si="5"/>
        <v>C</v>
      </c>
      <c r="E64" s="98" t="str">
        <f t="shared" si="5"/>
        <v>D</v>
      </c>
      <c r="F64" s="98" t="str">
        <f t="shared" si="5"/>
        <v>E</v>
      </c>
      <c r="G64" s="98" t="str">
        <f t="shared" si="5"/>
        <v>F</v>
      </c>
      <c r="H64" s="98" t="str">
        <f t="shared" si="5"/>
        <v>G</v>
      </c>
      <c r="I64" s="98" t="str">
        <f t="shared" si="5"/>
        <v>H</v>
      </c>
      <c r="J64" s="98" t="str">
        <f t="shared" si="5"/>
        <v>I</v>
      </c>
      <c r="K64" s="98" t="str">
        <f t="shared" si="5"/>
        <v>J</v>
      </c>
      <c r="L64" s="98" t="str">
        <f t="shared" si="5"/>
        <v>K</v>
      </c>
      <c r="M64" s="98" t="str">
        <f t="shared" si="5"/>
        <v>L</v>
      </c>
      <c r="N64" s="197" t="s">
        <v>52</v>
      </c>
      <c r="O64" s="197"/>
      <c r="P64" s="197"/>
      <c r="Q64" s="197"/>
      <c r="R64" s="197"/>
    </row>
    <row r="65" spans="1:20" s="3" customFormat="1" ht="27" customHeight="1" thickBot="1" x14ac:dyDescent="0.3">
      <c r="A65" s="97" t="str">
        <f>KRITERIENBOGEN!A62</f>
        <v>7a</v>
      </c>
      <c r="B65" s="44">
        <v>4</v>
      </c>
      <c r="C65" s="44">
        <v>2</v>
      </c>
      <c r="D65" s="44">
        <v>-2</v>
      </c>
      <c r="E65" s="44">
        <v>0</v>
      </c>
      <c r="F65" s="44">
        <v>-1</v>
      </c>
      <c r="G65" s="44">
        <v>-1</v>
      </c>
      <c r="H65" s="44"/>
      <c r="I65" s="44"/>
      <c r="J65" s="44"/>
      <c r="K65" s="44"/>
      <c r="L65" s="44"/>
      <c r="M65" s="44"/>
      <c r="N65" s="196"/>
      <c r="O65" s="196"/>
      <c r="P65" s="196"/>
      <c r="Q65" s="196"/>
      <c r="R65" s="196"/>
    </row>
    <row r="66" spans="1:20" s="3" customFormat="1" ht="27" customHeight="1" thickBot="1" x14ac:dyDescent="0.3">
      <c r="A66" s="97" t="str">
        <f>KRITERIENBOGEN!A63</f>
        <v>7b</v>
      </c>
      <c r="B66" s="44">
        <v>1</v>
      </c>
      <c r="C66" s="44">
        <v>-2</v>
      </c>
      <c r="D66" s="44">
        <v>2</v>
      </c>
      <c r="E66" s="44">
        <v>-3</v>
      </c>
      <c r="F66" s="44">
        <v>-4</v>
      </c>
      <c r="G66" s="44">
        <v>-2</v>
      </c>
      <c r="H66" s="44"/>
      <c r="I66" s="44"/>
      <c r="J66" s="44"/>
      <c r="K66" s="44"/>
      <c r="L66" s="44"/>
      <c r="M66" s="44"/>
      <c r="N66" s="196"/>
      <c r="O66" s="196"/>
      <c r="P66" s="196"/>
      <c r="Q66" s="196"/>
      <c r="R66" s="196"/>
    </row>
    <row r="67" spans="1:20" s="3" customFormat="1" ht="27" customHeight="1" thickBot="1" x14ac:dyDescent="0.3">
      <c r="A67" s="97" t="str">
        <f>KRITERIENBOGEN!A64</f>
        <v/>
      </c>
      <c r="B67" s="44"/>
      <c r="C67" s="44"/>
      <c r="D67" s="44"/>
      <c r="E67" s="44"/>
      <c r="F67" s="44"/>
      <c r="G67" s="44"/>
      <c r="H67" s="44"/>
      <c r="I67" s="44"/>
      <c r="J67" s="44"/>
      <c r="K67" s="44"/>
      <c r="L67" s="44"/>
      <c r="M67" s="44"/>
      <c r="N67" s="196"/>
      <c r="O67" s="196"/>
      <c r="P67" s="196"/>
      <c r="Q67" s="196"/>
      <c r="R67" s="196"/>
    </row>
    <row r="68" spans="1:20" s="3" customFormat="1" ht="27" customHeight="1" thickBot="1" x14ac:dyDescent="0.3">
      <c r="A68" s="97" t="str">
        <f>KRITERIENBOGEN!A65</f>
        <v/>
      </c>
      <c r="B68" s="44"/>
      <c r="C68" s="44"/>
      <c r="D68" s="44"/>
      <c r="E68" s="44"/>
      <c r="F68" s="44"/>
      <c r="G68" s="44"/>
      <c r="H68" s="44"/>
      <c r="I68" s="44"/>
      <c r="J68" s="44"/>
      <c r="K68" s="44"/>
      <c r="L68" s="44"/>
      <c r="M68" s="44"/>
      <c r="N68" s="196"/>
      <c r="O68" s="196"/>
      <c r="P68" s="196"/>
      <c r="Q68" s="196"/>
      <c r="R68" s="196"/>
    </row>
    <row r="69" spans="1:20" s="3" customFormat="1" ht="27" customHeight="1" thickBot="1" x14ac:dyDescent="0.3">
      <c r="A69" s="97" t="str">
        <f>KRITERIENBOGEN!A66</f>
        <v/>
      </c>
      <c r="B69" s="44"/>
      <c r="C69" s="44"/>
      <c r="D69" s="44"/>
      <c r="E69" s="44"/>
      <c r="F69" s="44"/>
      <c r="G69" s="44"/>
      <c r="H69" s="44"/>
      <c r="I69" s="44"/>
      <c r="J69" s="44"/>
      <c r="K69" s="44"/>
      <c r="L69" s="44"/>
      <c r="M69" s="44"/>
      <c r="N69" s="196"/>
      <c r="O69" s="196"/>
      <c r="P69" s="196"/>
      <c r="Q69" s="196"/>
      <c r="R69" s="196"/>
    </row>
    <row r="70" spans="1:20" s="3" customFormat="1" ht="11.1" customHeight="1" x14ac:dyDescent="0.25">
      <c r="A70" s="60"/>
      <c r="B70" s="99"/>
      <c r="C70" s="99"/>
      <c r="D70" s="99"/>
      <c r="E70" s="99"/>
      <c r="F70" s="99"/>
      <c r="G70" s="99"/>
      <c r="H70" s="99"/>
      <c r="I70" s="99"/>
      <c r="J70" s="99"/>
      <c r="K70" s="99"/>
      <c r="L70" s="99"/>
      <c r="M70" s="99"/>
      <c r="N70" s="100"/>
      <c r="O70" s="100"/>
      <c r="P70" s="100"/>
      <c r="Q70" s="100"/>
      <c r="R70" s="100"/>
    </row>
    <row r="71" spans="1:20" s="45" customFormat="1" ht="20.100000000000001" customHeight="1" x14ac:dyDescent="0.25">
      <c r="A71" s="200">
        <f>KRITERIENBOGEN!A68</f>
        <v>0</v>
      </c>
      <c r="B71" s="201"/>
      <c r="C71" s="201"/>
      <c r="D71" s="201"/>
      <c r="E71" s="201"/>
      <c r="F71" s="201"/>
      <c r="G71" s="201"/>
      <c r="H71" s="201"/>
      <c r="I71" s="201"/>
      <c r="J71" s="201"/>
      <c r="K71" s="201"/>
      <c r="L71" s="201"/>
      <c r="M71" s="201"/>
      <c r="N71" s="202">
        <f>KRITERIENBOGEN!N68</f>
        <v>0</v>
      </c>
      <c r="O71" s="203"/>
      <c r="P71" s="203"/>
      <c r="Q71" s="203"/>
      <c r="R71" s="204"/>
      <c r="T71" s="3"/>
    </row>
    <row r="72" spans="1:20" s="38" customFormat="1" ht="15.75" customHeight="1" x14ac:dyDescent="0.2">
      <c r="A72" s="198" t="s">
        <v>54</v>
      </c>
      <c r="B72" s="199"/>
      <c r="C72" s="199"/>
      <c r="D72" s="199"/>
      <c r="E72" s="199"/>
      <c r="F72" s="199"/>
      <c r="G72" s="199"/>
      <c r="H72" s="199"/>
      <c r="I72" s="199"/>
      <c r="J72" s="199"/>
      <c r="K72" s="199"/>
      <c r="L72" s="199"/>
      <c r="M72" s="199"/>
      <c r="N72" s="47"/>
      <c r="O72" s="47"/>
      <c r="P72" s="47"/>
      <c r="Q72" s="47"/>
      <c r="R72" s="58"/>
      <c r="S72" s="51"/>
      <c r="T72" s="3"/>
    </row>
    <row r="73" spans="1:20" s="3" customFormat="1" ht="15.75" customHeight="1" thickBot="1" x14ac:dyDescent="0.25">
      <c r="A73" s="59" t="s">
        <v>8</v>
      </c>
      <c r="B73" s="98" t="str">
        <f>IF(B64="","",B64)</f>
        <v>A</v>
      </c>
      <c r="C73" s="98" t="str">
        <f t="shared" ref="C73:M73" si="6">IF(C64="","",C64)</f>
        <v>B</v>
      </c>
      <c r="D73" s="98" t="str">
        <f t="shared" si="6"/>
        <v>C</v>
      </c>
      <c r="E73" s="98" t="str">
        <f t="shared" si="6"/>
        <v>D</v>
      </c>
      <c r="F73" s="98" t="str">
        <f t="shared" si="6"/>
        <v>E</v>
      </c>
      <c r="G73" s="98" t="str">
        <f t="shared" si="6"/>
        <v>F</v>
      </c>
      <c r="H73" s="98" t="str">
        <f t="shared" si="6"/>
        <v>G</v>
      </c>
      <c r="I73" s="98" t="str">
        <f t="shared" si="6"/>
        <v>H</v>
      </c>
      <c r="J73" s="98" t="str">
        <f t="shared" si="6"/>
        <v>I</v>
      </c>
      <c r="K73" s="98" t="str">
        <f t="shared" si="6"/>
        <v>J</v>
      </c>
      <c r="L73" s="98" t="str">
        <f t="shared" si="6"/>
        <v>K</v>
      </c>
      <c r="M73" s="98" t="str">
        <f t="shared" si="6"/>
        <v>L</v>
      </c>
      <c r="N73" s="197" t="s">
        <v>52</v>
      </c>
      <c r="O73" s="197"/>
      <c r="P73" s="197"/>
      <c r="Q73" s="197"/>
      <c r="R73" s="197"/>
    </row>
    <row r="74" spans="1:20" s="3" customFormat="1" ht="27" customHeight="1" thickBot="1" x14ac:dyDescent="0.3">
      <c r="A74" s="97" t="str">
        <f>KRITERIENBOGEN!A70</f>
        <v/>
      </c>
      <c r="B74" s="44"/>
      <c r="C74" s="44"/>
      <c r="D74" s="44"/>
      <c r="E74" s="44"/>
      <c r="F74" s="44"/>
      <c r="G74" s="44"/>
      <c r="H74" s="44"/>
      <c r="I74" s="44"/>
      <c r="J74" s="44"/>
      <c r="K74" s="44"/>
      <c r="L74" s="44"/>
      <c r="M74" s="44"/>
      <c r="N74" s="196"/>
      <c r="O74" s="196"/>
      <c r="P74" s="196"/>
      <c r="Q74" s="196"/>
      <c r="R74" s="196"/>
    </row>
    <row r="75" spans="1:20" s="3" customFormat="1" ht="27" customHeight="1" thickBot="1" x14ac:dyDescent="0.3">
      <c r="A75" s="97" t="str">
        <f>KRITERIENBOGEN!A71</f>
        <v/>
      </c>
      <c r="B75" s="44"/>
      <c r="C75" s="44"/>
      <c r="D75" s="44"/>
      <c r="E75" s="44"/>
      <c r="F75" s="44"/>
      <c r="G75" s="44"/>
      <c r="H75" s="44"/>
      <c r="I75" s="44"/>
      <c r="J75" s="44"/>
      <c r="K75" s="44"/>
      <c r="L75" s="44"/>
      <c r="M75" s="44"/>
      <c r="N75" s="196"/>
      <c r="O75" s="196"/>
      <c r="P75" s="196"/>
      <c r="Q75" s="196"/>
      <c r="R75" s="196"/>
    </row>
    <row r="76" spans="1:20" s="3" customFormat="1" ht="27" customHeight="1" thickBot="1" x14ac:dyDescent="0.3">
      <c r="A76" s="97" t="str">
        <f>KRITERIENBOGEN!A72</f>
        <v/>
      </c>
      <c r="B76" s="44"/>
      <c r="C76" s="44"/>
      <c r="D76" s="44"/>
      <c r="E76" s="44"/>
      <c r="F76" s="44"/>
      <c r="G76" s="44"/>
      <c r="H76" s="44"/>
      <c r="I76" s="44"/>
      <c r="J76" s="44"/>
      <c r="K76" s="44"/>
      <c r="L76" s="44"/>
      <c r="M76" s="44"/>
      <c r="N76" s="196"/>
      <c r="O76" s="196"/>
      <c r="P76" s="196"/>
      <c r="Q76" s="196"/>
      <c r="R76" s="196"/>
    </row>
    <row r="77" spans="1:20" s="3" customFormat="1" ht="27" customHeight="1" thickBot="1" x14ac:dyDescent="0.3">
      <c r="A77" s="97" t="str">
        <f>KRITERIENBOGEN!A73</f>
        <v/>
      </c>
      <c r="B77" s="44"/>
      <c r="C77" s="44"/>
      <c r="D77" s="44"/>
      <c r="E77" s="44"/>
      <c r="F77" s="44"/>
      <c r="G77" s="44"/>
      <c r="H77" s="44"/>
      <c r="I77" s="44"/>
      <c r="J77" s="44"/>
      <c r="K77" s="44"/>
      <c r="L77" s="44"/>
      <c r="M77" s="44"/>
      <c r="N77" s="196"/>
      <c r="O77" s="196"/>
      <c r="P77" s="196"/>
      <c r="Q77" s="196"/>
      <c r="R77" s="196"/>
    </row>
    <row r="78" spans="1:20" s="3" customFormat="1" ht="27" customHeight="1" thickBot="1" x14ac:dyDescent="0.3">
      <c r="A78" s="97" t="str">
        <f>KRITERIENBOGEN!A74</f>
        <v/>
      </c>
      <c r="B78" s="44"/>
      <c r="C78" s="44"/>
      <c r="D78" s="44"/>
      <c r="E78" s="44"/>
      <c r="F78" s="44"/>
      <c r="G78" s="44"/>
      <c r="H78" s="44"/>
      <c r="I78" s="44"/>
      <c r="J78" s="44"/>
      <c r="K78" s="44"/>
      <c r="L78" s="44"/>
      <c r="M78" s="44"/>
      <c r="N78" s="196"/>
      <c r="O78" s="196"/>
      <c r="P78" s="196"/>
      <c r="Q78" s="196"/>
      <c r="R78" s="196"/>
    </row>
    <row r="79" spans="1:20" s="3" customFormat="1" ht="11.1" customHeight="1" x14ac:dyDescent="0.25">
      <c r="A79" s="60"/>
      <c r="B79" s="99"/>
      <c r="C79" s="99"/>
      <c r="D79" s="99"/>
      <c r="E79" s="99"/>
      <c r="F79" s="99"/>
      <c r="G79" s="99"/>
      <c r="H79" s="99"/>
      <c r="I79" s="99"/>
      <c r="J79" s="99"/>
      <c r="K79" s="99"/>
      <c r="L79" s="99"/>
      <c r="M79" s="99"/>
      <c r="N79" s="100"/>
      <c r="O79" s="100"/>
      <c r="P79" s="100"/>
      <c r="Q79" s="100"/>
      <c r="R79" s="100"/>
    </row>
    <row r="80" spans="1:20" s="45" customFormat="1" ht="20.100000000000001" customHeight="1" x14ac:dyDescent="0.25">
      <c r="A80" s="200">
        <f>KRITERIENBOGEN!A76</f>
        <v>0</v>
      </c>
      <c r="B80" s="201"/>
      <c r="C80" s="201"/>
      <c r="D80" s="201"/>
      <c r="E80" s="201"/>
      <c r="F80" s="201"/>
      <c r="G80" s="201"/>
      <c r="H80" s="201"/>
      <c r="I80" s="201"/>
      <c r="J80" s="201"/>
      <c r="K80" s="201"/>
      <c r="L80" s="201"/>
      <c r="M80" s="201"/>
      <c r="N80" s="202">
        <f>KRITERIENBOGEN!N76</f>
        <v>0</v>
      </c>
      <c r="O80" s="203"/>
      <c r="P80" s="203"/>
      <c r="Q80" s="203"/>
      <c r="R80" s="204"/>
      <c r="T80" s="3"/>
    </row>
    <row r="81" spans="1:20" s="38" customFormat="1" ht="15.75" customHeight="1" x14ac:dyDescent="0.2">
      <c r="A81" s="198" t="s">
        <v>54</v>
      </c>
      <c r="B81" s="199"/>
      <c r="C81" s="199"/>
      <c r="D81" s="199"/>
      <c r="E81" s="199"/>
      <c r="F81" s="199"/>
      <c r="G81" s="199"/>
      <c r="H81" s="199"/>
      <c r="I81" s="199"/>
      <c r="J81" s="199"/>
      <c r="K81" s="199"/>
      <c r="L81" s="199"/>
      <c r="M81" s="199"/>
      <c r="N81" s="47"/>
      <c r="O81" s="47"/>
      <c r="P81" s="47"/>
      <c r="Q81" s="47"/>
      <c r="R81" s="58"/>
      <c r="S81" s="51"/>
      <c r="T81" s="3"/>
    </row>
    <row r="82" spans="1:20" s="3" customFormat="1" ht="15.75" customHeight="1" thickBot="1" x14ac:dyDescent="0.25">
      <c r="A82" s="59" t="s">
        <v>8</v>
      </c>
      <c r="B82" s="98" t="str">
        <f>IF(B73="","",B73)</f>
        <v>A</v>
      </c>
      <c r="C82" s="98" t="str">
        <f t="shared" ref="C82:M82" si="7">IF(C73="","",C73)</f>
        <v>B</v>
      </c>
      <c r="D82" s="98" t="str">
        <f t="shared" si="7"/>
        <v>C</v>
      </c>
      <c r="E82" s="98" t="str">
        <f t="shared" si="7"/>
        <v>D</v>
      </c>
      <c r="F82" s="98" t="str">
        <f t="shared" si="7"/>
        <v>E</v>
      </c>
      <c r="G82" s="98" t="str">
        <f t="shared" si="7"/>
        <v>F</v>
      </c>
      <c r="H82" s="98" t="str">
        <f t="shared" si="7"/>
        <v>G</v>
      </c>
      <c r="I82" s="98" t="str">
        <f t="shared" si="7"/>
        <v>H</v>
      </c>
      <c r="J82" s="98" t="str">
        <f t="shared" si="7"/>
        <v>I</v>
      </c>
      <c r="K82" s="98" t="str">
        <f t="shared" si="7"/>
        <v>J</v>
      </c>
      <c r="L82" s="98" t="str">
        <f t="shared" si="7"/>
        <v>K</v>
      </c>
      <c r="M82" s="98" t="str">
        <f t="shared" si="7"/>
        <v>L</v>
      </c>
      <c r="N82" s="197" t="s">
        <v>52</v>
      </c>
      <c r="O82" s="197"/>
      <c r="P82" s="197"/>
      <c r="Q82" s="197"/>
      <c r="R82" s="197"/>
    </row>
    <row r="83" spans="1:20" s="3" customFormat="1" ht="27" customHeight="1" thickBot="1" x14ac:dyDescent="0.3">
      <c r="A83" s="97" t="str">
        <f>KRITERIENBOGEN!A78</f>
        <v/>
      </c>
      <c r="B83" s="44"/>
      <c r="C83" s="44"/>
      <c r="D83" s="44"/>
      <c r="E83" s="44"/>
      <c r="F83" s="44"/>
      <c r="G83" s="44"/>
      <c r="H83" s="44"/>
      <c r="I83" s="44"/>
      <c r="J83" s="44"/>
      <c r="K83" s="44"/>
      <c r="L83" s="44"/>
      <c r="M83" s="44"/>
      <c r="N83" s="196"/>
      <c r="O83" s="196"/>
      <c r="P83" s="196"/>
      <c r="Q83" s="196"/>
      <c r="R83" s="196"/>
    </row>
    <row r="84" spans="1:20" s="3" customFormat="1" ht="27" customHeight="1" thickBot="1" x14ac:dyDescent="0.3">
      <c r="A84" s="97" t="str">
        <f>KRITERIENBOGEN!A79</f>
        <v/>
      </c>
      <c r="B84" s="44"/>
      <c r="C84" s="44"/>
      <c r="D84" s="44"/>
      <c r="E84" s="44"/>
      <c r="F84" s="44"/>
      <c r="G84" s="44"/>
      <c r="H84" s="44"/>
      <c r="I84" s="44"/>
      <c r="J84" s="44"/>
      <c r="K84" s="44"/>
      <c r="L84" s="44"/>
      <c r="M84" s="44"/>
      <c r="N84" s="196"/>
      <c r="O84" s="196"/>
      <c r="P84" s="196"/>
      <c r="Q84" s="196"/>
      <c r="R84" s="196"/>
    </row>
    <row r="85" spans="1:20" s="3" customFormat="1" ht="27" customHeight="1" thickBot="1" x14ac:dyDescent="0.3">
      <c r="A85" s="97" t="str">
        <f>KRITERIENBOGEN!A80</f>
        <v/>
      </c>
      <c r="B85" s="44"/>
      <c r="C85" s="44"/>
      <c r="D85" s="44"/>
      <c r="E85" s="44"/>
      <c r="F85" s="44"/>
      <c r="G85" s="44"/>
      <c r="H85" s="44"/>
      <c r="I85" s="44"/>
      <c r="J85" s="44"/>
      <c r="K85" s="44"/>
      <c r="L85" s="44"/>
      <c r="M85" s="44"/>
      <c r="N85" s="196"/>
      <c r="O85" s="196"/>
      <c r="P85" s="196"/>
      <c r="Q85" s="196"/>
      <c r="R85" s="196"/>
    </row>
    <row r="86" spans="1:20" s="3" customFormat="1" ht="27" customHeight="1" thickBot="1" x14ac:dyDescent="0.3">
      <c r="A86" s="97" t="str">
        <f>KRITERIENBOGEN!A81</f>
        <v/>
      </c>
      <c r="B86" s="44"/>
      <c r="C86" s="44"/>
      <c r="D86" s="44"/>
      <c r="E86" s="44"/>
      <c r="F86" s="44"/>
      <c r="G86" s="44"/>
      <c r="H86" s="44"/>
      <c r="I86" s="44"/>
      <c r="J86" s="44"/>
      <c r="K86" s="44"/>
      <c r="L86" s="44"/>
      <c r="M86" s="44"/>
      <c r="N86" s="196"/>
      <c r="O86" s="196"/>
      <c r="P86" s="196"/>
      <c r="Q86" s="196"/>
      <c r="R86" s="196"/>
    </row>
    <row r="87" spans="1:20" s="3" customFormat="1" ht="27" customHeight="1" thickBot="1" x14ac:dyDescent="0.3">
      <c r="A87" s="97" t="str">
        <f>KRITERIENBOGEN!A82</f>
        <v/>
      </c>
      <c r="B87" s="44"/>
      <c r="C87" s="44"/>
      <c r="D87" s="44"/>
      <c r="E87" s="44"/>
      <c r="F87" s="44"/>
      <c r="G87" s="44"/>
      <c r="H87" s="44"/>
      <c r="I87" s="44"/>
      <c r="J87" s="44"/>
      <c r="K87" s="44"/>
      <c r="L87" s="44"/>
      <c r="M87" s="44"/>
      <c r="N87" s="196"/>
      <c r="O87" s="196"/>
      <c r="P87" s="196"/>
      <c r="Q87" s="196"/>
      <c r="R87" s="196"/>
    </row>
    <row r="88" spans="1:20" s="3" customFormat="1" ht="11.1" customHeight="1" x14ac:dyDescent="0.25">
      <c r="A88" s="60"/>
      <c r="B88" s="99"/>
      <c r="C88" s="99"/>
      <c r="D88" s="99"/>
      <c r="E88" s="99"/>
      <c r="F88" s="99"/>
      <c r="G88" s="99"/>
      <c r="H88" s="99"/>
      <c r="I88" s="99"/>
      <c r="J88" s="99"/>
      <c r="K88" s="99"/>
      <c r="L88" s="99"/>
      <c r="M88" s="99"/>
      <c r="N88" s="100"/>
      <c r="O88" s="100"/>
      <c r="P88" s="100"/>
      <c r="Q88" s="100"/>
      <c r="R88" s="100"/>
    </row>
    <row r="89" spans="1:20" s="45" customFormat="1" ht="20.100000000000001" customHeight="1" x14ac:dyDescent="0.25">
      <c r="A89" s="200">
        <f>KRITERIENBOGEN!A84</f>
        <v>0</v>
      </c>
      <c r="B89" s="201"/>
      <c r="C89" s="201"/>
      <c r="D89" s="201"/>
      <c r="E89" s="201"/>
      <c r="F89" s="201"/>
      <c r="G89" s="201"/>
      <c r="H89" s="201"/>
      <c r="I89" s="201"/>
      <c r="J89" s="201"/>
      <c r="K89" s="201"/>
      <c r="L89" s="201"/>
      <c r="M89" s="201"/>
      <c r="N89" s="202">
        <f>KRITERIENBOGEN!N84</f>
        <v>0</v>
      </c>
      <c r="O89" s="203"/>
      <c r="P89" s="203"/>
      <c r="Q89" s="203"/>
      <c r="R89" s="204"/>
      <c r="T89" s="3"/>
    </row>
    <row r="90" spans="1:20" s="38" customFormat="1" ht="15.75" customHeight="1" x14ac:dyDescent="0.2">
      <c r="A90" s="198" t="s">
        <v>54</v>
      </c>
      <c r="B90" s="199"/>
      <c r="C90" s="199"/>
      <c r="D90" s="199"/>
      <c r="E90" s="199"/>
      <c r="F90" s="199"/>
      <c r="G90" s="199"/>
      <c r="H90" s="199"/>
      <c r="I90" s="199"/>
      <c r="J90" s="199"/>
      <c r="K90" s="199"/>
      <c r="L90" s="199"/>
      <c r="M90" s="199"/>
      <c r="N90" s="47"/>
      <c r="O90" s="47"/>
      <c r="P90" s="47"/>
      <c r="Q90" s="47"/>
      <c r="R90" s="58"/>
      <c r="S90" s="51"/>
      <c r="T90" s="3"/>
    </row>
    <row r="91" spans="1:20" s="3" customFormat="1" ht="15.75" customHeight="1" thickBot="1" x14ac:dyDescent="0.25">
      <c r="A91" s="59" t="s">
        <v>8</v>
      </c>
      <c r="B91" s="98" t="str">
        <f>IF(B82="","",B82)</f>
        <v>A</v>
      </c>
      <c r="C91" s="98" t="str">
        <f t="shared" ref="C91:M91" si="8">IF(C82="","",C82)</f>
        <v>B</v>
      </c>
      <c r="D91" s="98" t="str">
        <f t="shared" si="8"/>
        <v>C</v>
      </c>
      <c r="E91" s="98" t="str">
        <f>IF(E82="","",E82)</f>
        <v>D</v>
      </c>
      <c r="F91" s="98" t="str">
        <f t="shared" si="8"/>
        <v>E</v>
      </c>
      <c r="G91" s="98" t="str">
        <f t="shared" si="8"/>
        <v>F</v>
      </c>
      <c r="H91" s="98" t="str">
        <f t="shared" si="8"/>
        <v>G</v>
      </c>
      <c r="I91" s="98" t="str">
        <f t="shared" si="8"/>
        <v>H</v>
      </c>
      <c r="J91" s="98" t="str">
        <f t="shared" si="8"/>
        <v>I</v>
      </c>
      <c r="K91" s="98" t="str">
        <f t="shared" si="8"/>
        <v>J</v>
      </c>
      <c r="L91" s="98" t="str">
        <f t="shared" si="8"/>
        <v>K</v>
      </c>
      <c r="M91" s="98" t="str">
        <f t="shared" si="8"/>
        <v>L</v>
      </c>
      <c r="N91" s="197" t="s">
        <v>52</v>
      </c>
      <c r="O91" s="197"/>
      <c r="P91" s="197"/>
      <c r="Q91" s="197"/>
      <c r="R91" s="197"/>
    </row>
    <row r="92" spans="1:20" s="3" customFormat="1" ht="27" customHeight="1" thickBot="1" x14ac:dyDescent="0.3">
      <c r="A92" s="97" t="str">
        <f>KRITERIENBOGEN!A86</f>
        <v/>
      </c>
      <c r="B92" s="44"/>
      <c r="C92" s="44"/>
      <c r="D92" s="44"/>
      <c r="E92" s="44"/>
      <c r="F92" s="44"/>
      <c r="G92" s="44"/>
      <c r="H92" s="44"/>
      <c r="I92" s="44"/>
      <c r="J92" s="44"/>
      <c r="K92" s="44"/>
      <c r="L92" s="44"/>
      <c r="M92" s="44"/>
      <c r="N92" s="196"/>
      <c r="O92" s="196"/>
      <c r="P92" s="196"/>
      <c r="Q92" s="196"/>
      <c r="R92" s="196"/>
    </row>
    <row r="93" spans="1:20" s="3" customFormat="1" ht="27" customHeight="1" thickBot="1" x14ac:dyDescent="0.3">
      <c r="A93" s="97" t="str">
        <f>KRITERIENBOGEN!A87</f>
        <v/>
      </c>
      <c r="B93" s="44"/>
      <c r="C93" s="44"/>
      <c r="D93" s="44"/>
      <c r="E93" s="44"/>
      <c r="F93" s="44"/>
      <c r="G93" s="44"/>
      <c r="H93" s="44"/>
      <c r="I93" s="44"/>
      <c r="J93" s="44"/>
      <c r="K93" s="44"/>
      <c r="L93" s="44"/>
      <c r="M93" s="44"/>
      <c r="N93" s="196"/>
      <c r="O93" s="196"/>
      <c r="P93" s="196"/>
      <c r="Q93" s="196"/>
      <c r="R93" s="196"/>
    </row>
    <row r="94" spans="1:20" s="3" customFormat="1" ht="27" customHeight="1" thickBot="1" x14ac:dyDescent="0.3">
      <c r="A94" s="97" t="str">
        <f>KRITERIENBOGEN!A88</f>
        <v/>
      </c>
      <c r="B94" s="44"/>
      <c r="C94" s="44"/>
      <c r="D94" s="44"/>
      <c r="E94" s="44"/>
      <c r="F94" s="44"/>
      <c r="G94" s="44"/>
      <c r="H94" s="44"/>
      <c r="I94" s="44"/>
      <c r="J94" s="44"/>
      <c r="K94" s="44"/>
      <c r="L94" s="44"/>
      <c r="M94" s="44"/>
      <c r="N94" s="196"/>
      <c r="O94" s="196"/>
      <c r="P94" s="196"/>
      <c r="Q94" s="196"/>
      <c r="R94" s="196"/>
    </row>
    <row r="95" spans="1:20" s="3" customFormat="1" ht="27" customHeight="1" thickBot="1" x14ac:dyDescent="0.3">
      <c r="A95" s="97" t="str">
        <f>KRITERIENBOGEN!A89</f>
        <v/>
      </c>
      <c r="B95" s="44"/>
      <c r="C95" s="44"/>
      <c r="D95" s="44"/>
      <c r="E95" s="44"/>
      <c r="F95" s="44"/>
      <c r="G95" s="44"/>
      <c r="H95" s="44"/>
      <c r="I95" s="44"/>
      <c r="J95" s="44"/>
      <c r="K95" s="44"/>
      <c r="L95" s="44"/>
      <c r="M95" s="44"/>
      <c r="N95" s="196"/>
      <c r="O95" s="196"/>
      <c r="P95" s="196"/>
      <c r="Q95" s="196"/>
      <c r="R95" s="196"/>
    </row>
    <row r="96" spans="1:20" ht="27" customHeight="1" thickBot="1" x14ac:dyDescent="0.3">
      <c r="A96" s="97" t="str">
        <f>KRITERIENBOGEN!A90</f>
        <v/>
      </c>
      <c r="B96" s="44"/>
      <c r="C96" s="44"/>
      <c r="D96" s="44"/>
      <c r="E96" s="44"/>
      <c r="F96" s="44"/>
      <c r="G96" s="44"/>
      <c r="H96" s="44"/>
      <c r="I96" s="44"/>
      <c r="J96" s="44"/>
      <c r="K96" s="44"/>
      <c r="L96" s="44"/>
      <c r="M96" s="44"/>
      <c r="N96" s="196"/>
      <c r="O96" s="196"/>
      <c r="P96" s="196"/>
      <c r="Q96" s="196"/>
      <c r="R96" s="196"/>
    </row>
  </sheetData>
  <sheetProtection sheet="1" objects="1" scenarios="1"/>
  <dataConsolidate/>
  <mergeCells count="95">
    <mergeCell ref="A3:R3"/>
    <mergeCell ref="A4:R4"/>
    <mergeCell ref="N47:R47"/>
    <mergeCell ref="N48:R48"/>
    <mergeCell ref="N49:R49"/>
    <mergeCell ref="A35:M35"/>
    <mergeCell ref="N35:R35"/>
    <mergeCell ref="N10:R10"/>
    <mergeCell ref="N28:R28"/>
    <mergeCell ref="N29:R29"/>
    <mergeCell ref="N30:R30"/>
    <mergeCell ref="N31:R31"/>
    <mergeCell ref="N32:R32"/>
    <mergeCell ref="N33:R33"/>
    <mergeCell ref="A26:M26"/>
    <mergeCell ref="N26:R26"/>
    <mergeCell ref="N66:R66"/>
    <mergeCell ref="N67:R67"/>
    <mergeCell ref="N58:R58"/>
    <mergeCell ref="N59:R59"/>
    <mergeCell ref="N60:R60"/>
    <mergeCell ref="A27:M27"/>
    <mergeCell ref="P6:Q6"/>
    <mergeCell ref="N11:R11"/>
    <mergeCell ref="A89:M89"/>
    <mergeCell ref="N89:R89"/>
    <mergeCell ref="A80:M80"/>
    <mergeCell ref="N80:R80"/>
    <mergeCell ref="A71:M71"/>
    <mergeCell ref="N71:R71"/>
    <mergeCell ref="A62:M62"/>
    <mergeCell ref="N62:R62"/>
    <mergeCell ref="A53:M53"/>
    <mergeCell ref="N53:R53"/>
    <mergeCell ref="A44:M44"/>
    <mergeCell ref="N44:R44"/>
    <mergeCell ref="N50:R50"/>
    <mergeCell ref="A17:M17"/>
    <mergeCell ref="N17:R17"/>
    <mergeCell ref="N12:R12"/>
    <mergeCell ref="N13:R13"/>
    <mergeCell ref="N14:R14"/>
    <mergeCell ref="E1:R1"/>
    <mergeCell ref="A1:D1"/>
    <mergeCell ref="A36:M36"/>
    <mergeCell ref="N37:R37"/>
    <mergeCell ref="N38:R38"/>
    <mergeCell ref="N24:R24"/>
    <mergeCell ref="A8:M8"/>
    <mergeCell ref="N8:R8"/>
    <mergeCell ref="A9:M9"/>
    <mergeCell ref="A18:M18"/>
    <mergeCell ref="N19:R19"/>
    <mergeCell ref="N20:R20"/>
    <mergeCell ref="N21:R21"/>
    <mergeCell ref="N22:R22"/>
    <mergeCell ref="N23:R23"/>
    <mergeCell ref="N15:R15"/>
    <mergeCell ref="N39:R39"/>
    <mergeCell ref="N40:R40"/>
    <mergeCell ref="N41:R41"/>
    <mergeCell ref="N42:R42"/>
    <mergeCell ref="A45:M45"/>
    <mergeCell ref="N46:R46"/>
    <mergeCell ref="A54:M54"/>
    <mergeCell ref="N55:R55"/>
    <mergeCell ref="N56:R56"/>
    <mergeCell ref="N57:R57"/>
    <mergeCell ref="N51:R51"/>
    <mergeCell ref="A63:M63"/>
    <mergeCell ref="N64:R64"/>
    <mergeCell ref="A90:M90"/>
    <mergeCell ref="N91:R91"/>
    <mergeCell ref="N92:R92"/>
    <mergeCell ref="N69:R69"/>
    <mergeCell ref="A72:M72"/>
    <mergeCell ref="N73:R73"/>
    <mergeCell ref="N74:R74"/>
    <mergeCell ref="N75:R75"/>
    <mergeCell ref="N76:R76"/>
    <mergeCell ref="N77:R77"/>
    <mergeCell ref="N78:R78"/>
    <mergeCell ref="A81:M81"/>
    <mergeCell ref="N68:R68"/>
    <mergeCell ref="N65:R65"/>
    <mergeCell ref="N93:R93"/>
    <mergeCell ref="N94:R94"/>
    <mergeCell ref="N95:R95"/>
    <mergeCell ref="N96:R96"/>
    <mergeCell ref="N82:R82"/>
    <mergeCell ref="N83:R83"/>
    <mergeCell ref="N84:R84"/>
    <mergeCell ref="N85:R85"/>
    <mergeCell ref="N86:R86"/>
    <mergeCell ref="N87:R87"/>
  </mergeCells>
  <conditionalFormatting sqref="B13:R15 B22:R24 B33:R33 B40:R42 B50:R51 B58:R60 B67:R69 B74:R78 B83:R87 B92:R96 H11:R12 H20:R21 H29:R32 H38:R39 H47:R49 H56:R57 H65:R66">
    <cfRule type="expression" dxfId="9" priority="9">
      <formula>OR($A11="")</formula>
    </cfRule>
  </conditionalFormatting>
  <conditionalFormatting sqref="B11:G12">
    <cfRule type="expression" dxfId="8" priority="8">
      <formula>OR($A11="")</formula>
    </cfRule>
  </conditionalFormatting>
  <conditionalFormatting sqref="B20:G21">
    <cfRule type="expression" dxfId="7" priority="7">
      <formula>OR($A20="")</formula>
    </cfRule>
  </conditionalFormatting>
  <conditionalFormatting sqref="B29:G32">
    <cfRule type="expression" dxfId="6" priority="6">
      <formula>OR($A29="")</formula>
    </cfRule>
  </conditionalFormatting>
  <conditionalFormatting sqref="B38:G39">
    <cfRule type="expression" dxfId="5" priority="4">
      <formula>OR($A38="")</formula>
    </cfRule>
  </conditionalFormatting>
  <conditionalFormatting sqref="B47:G49">
    <cfRule type="expression" dxfId="4" priority="3">
      <formula>OR($A47="")</formula>
    </cfRule>
  </conditionalFormatting>
  <conditionalFormatting sqref="B56:G57">
    <cfRule type="expression" dxfId="3" priority="2">
      <formula>OR($A56="")</formula>
    </cfRule>
  </conditionalFormatting>
  <conditionalFormatting sqref="B65:G66">
    <cfRule type="expression" dxfId="2" priority="1">
      <formula>OR($A65="")</formula>
    </cfRule>
  </conditionalFormatting>
  <pageMargins left="0.70866141732283472" right="0.70866141732283472" top="0.98425196850393704" bottom="1.1811023622047245" header="0.31496062992125984" footer="0.31496062992125984"/>
  <pageSetup paperSize="9" scale="91" orientation="landscape" horizontalDpi="30066" verticalDpi="26478" r:id="rId1"/>
  <headerFooter alignWithMargins="0">
    <oddFooter>&amp;L&amp;"Arial,Standard"&amp;7&amp;F / &amp;A&amp;R&amp;"Arial,Standard"&amp;7Seite &amp;P von &amp;N</oddFooter>
  </headerFooter>
  <rowBreaks count="5" manualBreakCount="5">
    <brk id="6" max="17" man="1"/>
    <brk id="24" max="17" man="1"/>
    <brk id="42" max="17" man="1"/>
    <brk id="60" max="17" man="1"/>
    <brk id="78" max="17" man="1"/>
  </rowBreaks>
  <extLst>
    <ext xmlns:x14="http://schemas.microsoft.com/office/spreadsheetml/2009/9/main" uri="{CCE6A557-97BC-4b89-ADB6-D9C93CAAB3DF}">
      <x14:dataValidations xmlns:xm="http://schemas.microsoft.com/office/excel/2006/main" count="1">
        <x14:dataValidation type="whole" allowBlank="1" showInputMessage="1" showErrorMessage="1">
          <x14:formula1>
            <xm:f>KRITERIEN!$E$11</xm:f>
          </x14:formula1>
          <x14:formula2>
            <xm:f>KRITERIEN!$E$12</xm:f>
          </x14:formula2>
          <xm:sqref>B11:M16 B20:M25 B29:M34 B38:M43 B47:M52 B56:M61 B65:M70 B74:M79 B83:M88 B92:M96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E161"/>
  <sheetViews>
    <sheetView showGridLines="0" zoomScaleNormal="100" workbookViewId="0">
      <selection activeCell="C9" sqref="C9"/>
    </sheetView>
  </sheetViews>
  <sheetFormatPr baseColWidth="10" defaultColWidth="10.7109375" defaultRowHeight="15" x14ac:dyDescent="0.25"/>
  <cols>
    <col min="1" max="1" width="5.7109375" style="3" customWidth="1"/>
    <col min="2" max="2" width="5.7109375" style="24" customWidth="1"/>
    <col min="3" max="16" width="5.7109375" style="3" customWidth="1"/>
    <col min="17" max="18" width="5.7109375" style="9" customWidth="1"/>
    <col min="19" max="19" width="5.7109375" style="91" customWidth="1"/>
    <col min="20" max="22" width="5.7109375" style="23" customWidth="1"/>
    <col min="23" max="265" width="10.7109375" style="3" bestFit="1" customWidth="1"/>
    <col min="266" max="16384" width="10.7109375" style="4"/>
  </cols>
  <sheetData>
    <row r="1" spans="1:265" s="3" customFormat="1" ht="9.9499999999999993" customHeight="1" x14ac:dyDescent="0.25">
      <c r="A1" s="161" t="s">
        <v>131</v>
      </c>
      <c r="B1" s="161"/>
      <c r="C1" s="161"/>
      <c r="D1" s="161"/>
      <c r="E1" s="206" t="s">
        <v>0</v>
      </c>
      <c r="F1" s="207"/>
      <c r="G1" s="207"/>
      <c r="H1" s="207"/>
      <c r="I1" s="207"/>
      <c r="J1" s="207"/>
      <c r="K1" s="207"/>
      <c r="L1" s="207"/>
      <c r="M1" s="207"/>
      <c r="N1" s="207"/>
      <c r="O1" s="207"/>
      <c r="P1" s="207"/>
      <c r="Q1" s="207"/>
      <c r="R1" s="207"/>
      <c r="S1" s="91"/>
      <c r="T1" s="23"/>
      <c r="U1" s="23"/>
      <c r="V1" s="23"/>
    </row>
    <row r="2" spans="1:265"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row>
    <row r="3" spans="1:265" ht="15.75" customHeight="1" x14ac:dyDescent="0.25">
      <c r="A3" s="131" t="s">
        <v>120</v>
      </c>
      <c r="B3" s="131"/>
      <c r="C3" s="131"/>
      <c r="D3" s="131"/>
      <c r="E3" s="131"/>
      <c r="F3" s="131"/>
      <c r="G3" s="131"/>
      <c r="H3" s="131"/>
      <c r="I3" s="131"/>
      <c r="J3" s="131"/>
      <c r="K3" s="131"/>
      <c r="L3" s="131"/>
      <c r="M3" s="131"/>
      <c r="N3" s="131"/>
      <c r="O3" s="131"/>
      <c r="P3" s="131"/>
      <c r="Q3" s="131"/>
      <c r="R3" s="131"/>
      <c r="S3" s="3"/>
      <c r="T3" s="3"/>
      <c r="U3" s="3"/>
      <c r="V3" s="3"/>
      <c r="IW3" s="4"/>
      <c r="IX3" s="4"/>
      <c r="IY3" s="4"/>
      <c r="IZ3" s="4"/>
      <c r="JA3" s="4"/>
      <c r="JB3" s="4"/>
      <c r="JC3" s="4"/>
      <c r="JD3" s="4"/>
      <c r="JE3" s="4"/>
    </row>
    <row r="4" spans="1:265" ht="80.25" customHeight="1" x14ac:dyDescent="0.25">
      <c r="A4" s="109" t="s">
        <v>129</v>
      </c>
      <c r="B4" s="109"/>
      <c r="C4" s="109"/>
      <c r="D4" s="109"/>
      <c r="E4" s="109"/>
      <c r="F4" s="109"/>
      <c r="G4" s="109"/>
      <c r="H4" s="109"/>
      <c r="I4" s="109"/>
      <c r="J4" s="109"/>
      <c r="K4" s="109"/>
      <c r="L4" s="109"/>
      <c r="M4" s="109"/>
      <c r="N4" s="109"/>
      <c r="O4" s="109"/>
      <c r="P4" s="109"/>
      <c r="Q4" s="109"/>
      <c r="R4" s="109"/>
      <c r="S4" s="3"/>
      <c r="T4" s="3"/>
      <c r="U4" s="3"/>
      <c r="V4" s="3"/>
      <c r="IW4" s="4"/>
      <c r="IX4" s="4"/>
      <c r="IY4" s="4"/>
      <c r="IZ4" s="4"/>
      <c r="JA4" s="4"/>
      <c r="JB4" s="4"/>
      <c r="JC4" s="4"/>
      <c r="JD4" s="4"/>
      <c r="JE4" s="4"/>
    </row>
    <row r="5" spans="1:265" ht="24" customHeight="1" x14ac:dyDescent="0.25"/>
    <row r="6" spans="1:265" s="3" customFormat="1" ht="15.75" customHeight="1" x14ac:dyDescent="0.25">
      <c r="A6" s="93" t="s">
        <v>66</v>
      </c>
      <c r="B6" s="25"/>
      <c r="C6" s="94"/>
      <c r="D6" s="94"/>
      <c r="E6" s="94"/>
      <c r="F6" s="208" t="s">
        <v>72</v>
      </c>
      <c r="G6" s="180"/>
      <c r="H6" s="209" t="str">
        <f>IF(ANGEBOT!$A$9="","",ANGEBOT!$A$9)</f>
        <v>Regelbarer Ortsnetztrafo (RONT)</v>
      </c>
      <c r="I6" s="210"/>
      <c r="J6" s="210"/>
      <c r="K6" s="210"/>
      <c r="L6" s="210"/>
      <c r="M6" s="210"/>
      <c r="N6" s="210"/>
      <c r="O6" s="210"/>
      <c r="P6" s="210"/>
      <c r="Q6" s="210"/>
      <c r="R6" s="211"/>
      <c r="S6" s="23"/>
      <c r="T6" s="23"/>
    </row>
    <row r="7" spans="1:265" s="3" customFormat="1" ht="11.1" customHeight="1" x14ac:dyDescent="0.25">
      <c r="B7" s="24"/>
      <c r="M7" s="28"/>
      <c r="N7" s="28"/>
      <c r="O7" s="28"/>
      <c r="P7" s="28"/>
      <c r="S7" s="91"/>
      <c r="T7" s="23"/>
      <c r="U7" s="23"/>
      <c r="V7" s="23"/>
    </row>
    <row r="8" spans="1:265" s="38" customFormat="1" ht="99.95" customHeight="1" thickBot="1" x14ac:dyDescent="0.25">
      <c r="A8" s="29" t="s">
        <v>8</v>
      </c>
      <c r="B8" s="30" t="s">
        <v>26</v>
      </c>
      <c r="C8" s="31" t="str">
        <f>JURY!$B$12</f>
        <v>Tanja Eggers</v>
      </c>
      <c r="D8" s="32" t="str">
        <f>JURY!$B$13</f>
        <v>Peter Fassbinder</v>
      </c>
      <c r="E8" s="32" t="str">
        <f>JURY!$B$14</f>
        <v>Tobias Hahn-Kortig</v>
      </c>
      <c r="F8" s="32" t="str">
        <f>JURY!$B$15</f>
        <v>Katharina Ostermaier</v>
      </c>
      <c r="G8" s="32" t="str">
        <f>JURY!$B$16</f>
        <v>Andreas Wirth</v>
      </c>
      <c r="H8" s="32" t="str">
        <f>JURY!$B$17</f>
        <v>Ulrike Theiss</v>
      </c>
      <c r="I8" s="32">
        <f>JURY!$B$18</f>
        <v>0</v>
      </c>
      <c r="J8" s="32">
        <f>JURY!$B$19</f>
        <v>0</v>
      </c>
      <c r="K8" s="32">
        <f>JURY!$B$20</f>
        <v>0</v>
      </c>
      <c r="L8" s="32">
        <f>JURY!$B$21</f>
        <v>0</v>
      </c>
      <c r="M8" s="33" t="s">
        <v>25</v>
      </c>
      <c r="N8" s="33" t="s">
        <v>67</v>
      </c>
      <c r="O8" s="34" t="s">
        <v>22</v>
      </c>
      <c r="P8" s="34" t="s">
        <v>23</v>
      </c>
      <c r="Q8" s="34" t="s">
        <v>24</v>
      </c>
      <c r="R8" s="33" t="s">
        <v>27</v>
      </c>
      <c r="S8" s="35"/>
      <c r="T8" s="36" t="s">
        <v>68</v>
      </c>
      <c r="U8" s="36" t="s">
        <v>74</v>
      </c>
      <c r="V8" s="36" t="s">
        <v>69</v>
      </c>
      <c r="W8" s="37"/>
      <c r="X8" s="37"/>
    </row>
    <row r="9" spans="1:265" s="3" customFormat="1" ht="27" customHeight="1" thickBot="1" x14ac:dyDescent="0.3">
      <c r="A9" s="104" t="str">
        <f>KRITERIEN!A19</f>
        <v>1a</v>
      </c>
      <c r="B9" s="105">
        <f>KRITERIENBOGEN!O14</f>
        <v>0.10144927536231885</v>
      </c>
      <c r="C9" s="44">
        <v>4</v>
      </c>
      <c r="D9" s="44">
        <v>2</v>
      </c>
      <c r="E9" s="44">
        <v>3</v>
      </c>
      <c r="F9" s="44">
        <v>3</v>
      </c>
      <c r="G9" s="44">
        <v>4</v>
      </c>
      <c r="H9" s="44">
        <v>1</v>
      </c>
      <c r="I9" s="44"/>
      <c r="J9" s="44"/>
      <c r="K9" s="44"/>
      <c r="L9" s="44"/>
      <c r="M9" s="39">
        <f>IF(C9="","",AVERAGE(C9:L9))</f>
        <v>2.8333333333333335</v>
      </c>
      <c r="N9" s="40">
        <f>IF(E9="","",STDEV(C9:L9))</f>
        <v>1.1690451944500124</v>
      </c>
      <c r="O9" s="41">
        <f>IF(E9="","",MIN(C9:L9))</f>
        <v>1</v>
      </c>
      <c r="P9" s="41">
        <f>IF(E9="","",MEDIAN(C9:L9))</f>
        <v>3</v>
      </c>
      <c r="Q9" s="41">
        <f>IF(E9="","",MAX(C9:L9))</f>
        <v>4</v>
      </c>
      <c r="R9" s="42">
        <f>IF(M9="","",M9*B9)</f>
        <v>0.2874396135265701</v>
      </c>
      <c r="S9" s="91"/>
      <c r="T9" s="43">
        <f>IF(N9="","",M9-N9)</f>
        <v>1.6642881388833211</v>
      </c>
      <c r="U9" s="43">
        <f>IF(N9="","",N9*2)</f>
        <v>2.3380903889000249</v>
      </c>
      <c r="V9" s="43">
        <f>IF(N9="","",M9+N9)</f>
        <v>4.0023785277833461</v>
      </c>
    </row>
    <row r="10" spans="1:265" s="3" customFormat="1" ht="27" customHeight="1" thickBot="1" x14ac:dyDescent="0.3">
      <c r="A10" s="104" t="str">
        <f>KRITERIEN!A20</f>
        <v>1b</v>
      </c>
      <c r="B10" s="105">
        <f>KRITERIENBOGEN!O15</f>
        <v>7.2463768115942032E-2</v>
      </c>
      <c r="C10" s="44">
        <v>2</v>
      </c>
      <c r="D10" s="44">
        <v>3</v>
      </c>
      <c r="E10" s="44">
        <v>2</v>
      </c>
      <c r="F10" s="44">
        <v>3</v>
      </c>
      <c r="G10" s="44">
        <v>3</v>
      </c>
      <c r="H10" s="44">
        <v>2</v>
      </c>
      <c r="I10" s="44"/>
      <c r="J10" s="44"/>
      <c r="K10" s="44"/>
      <c r="L10" s="44"/>
      <c r="M10" s="39">
        <f t="shared" ref="M10:M58" si="0">IF(C10="","",AVERAGE(C10:L10))</f>
        <v>2.5</v>
      </c>
      <c r="N10" s="40">
        <f t="shared" ref="N10:N58" si="1">IF(E10="","",STDEV(C10:L10))</f>
        <v>0.54772255750516607</v>
      </c>
      <c r="O10" s="41">
        <f t="shared" ref="O10:O58" si="2">IF(E10="","",MIN(C10:L10))</f>
        <v>2</v>
      </c>
      <c r="P10" s="41">
        <f t="shared" ref="P10:P58" si="3">IF(E10="","",MEDIAN(C10:L10))</f>
        <v>2.5</v>
      </c>
      <c r="Q10" s="41">
        <f t="shared" ref="Q10:Q58" si="4">IF(E10="","",MAX(C10:L10))</f>
        <v>3</v>
      </c>
      <c r="R10" s="42">
        <f t="shared" ref="R10:R58" si="5">IF(M10="","",M10*B10)</f>
        <v>0.18115942028985507</v>
      </c>
      <c r="S10" s="91"/>
      <c r="T10" s="43">
        <f t="shared" ref="T10:T58" si="6">IF(N10="","",M10-N10)</f>
        <v>1.9522774424948339</v>
      </c>
      <c r="U10" s="43">
        <f t="shared" ref="U10:U58" si="7">IF(N10="","",N10*2)</f>
        <v>1.0954451150103321</v>
      </c>
      <c r="V10" s="43">
        <f t="shared" ref="V10:V58" si="8">IF(N10="","",M10+N10)</f>
        <v>3.0477225575051659</v>
      </c>
    </row>
    <row r="11" spans="1:265" s="3" customFormat="1" ht="27" customHeight="1" thickBot="1" x14ac:dyDescent="0.3">
      <c r="A11" s="104" t="str">
        <f>KRITERIEN!A21</f>
        <v/>
      </c>
      <c r="B11" s="105" t="str">
        <f>KRITERIENBOGEN!O16</f>
        <v/>
      </c>
      <c r="C11" s="44"/>
      <c r="D11" s="44"/>
      <c r="E11" s="44"/>
      <c r="F11" s="44"/>
      <c r="G11" s="44"/>
      <c r="H11" s="44"/>
      <c r="I11" s="44"/>
      <c r="J11" s="44"/>
      <c r="K11" s="44"/>
      <c r="L11" s="44"/>
      <c r="M11" s="39" t="str">
        <f t="shared" si="0"/>
        <v/>
      </c>
      <c r="N11" s="40" t="str">
        <f t="shared" si="1"/>
        <v/>
      </c>
      <c r="O11" s="41" t="str">
        <f t="shared" si="2"/>
        <v/>
      </c>
      <c r="P11" s="41" t="str">
        <f t="shared" si="3"/>
        <v/>
      </c>
      <c r="Q11" s="41" t="str">
        <f t="shared" si="4"/>
        <v/>
      </c>
      <c r="R11" s="42" t="str">
        <f t="shared" si="5"/>
        <v/>
      </c>
      <c r="S11" s="91"/>
      <c r="T11" s="43" t="str">
        <f t="shared" si="6"/>
        <v/>
      </c>
      <c r="U11" s="43" t="str">
        <f t="shared" si="7"/>
        <v/>
      </c>
      <c r="V11" s="43" t="str">
        <f t="shared" si="8"/>
        <v/>
      </c>
    </row>
    <row r="12" spans="1:265" s="3" customFormat="1" ht="27" customHeight="1" thickBot="1" x14ac:dyDescent="0.3">
      <c r="A12" s="104" t="str">
        <f>KRITERIEN!A22</f>
        <v/>
      </c>
      <c r="B12" s="105" t="str">
        <f>KRITERIENBOGEN!O17</f>
        <v/>
      </c>
      <c r="C12" s="44"/>
      <c r="D12" s="44"/>
      <c r="E12" s="44"/>
      <c r="F12" s="44"/>
      <c r="G12" s="44"/>
      <c r="H12" s="44"/>
      <c r="I12" s="44"/>
      <c r="J12" s="44"/>
      <c r="K12" s="44"/>
      <c r="L12" s="44"/>
      <c r="M12" s="39" t="str">
        <f t="shared" si="0"/>
        <v/>
      </c>
      <c r="N12" s="40" t="str">
        <f t="shared" si="1"/>
        <v/>
      </c>
      <c r="O12" s="41" t="str">
        <f t="shared" si="2"/>
        <v/>
      </c>
      <c r="P12" s="41" t="str">
        <f t="shared" si="3"/>
        <v/>
      </c>
      <c r="Q12" s="41" t="str">
        <f t="shared" si="4"/>
        <v/>
      </c>
      <c r="R12" s="42" t="str">
        <f t="shared" si="5"/>
        <v/>
      </c>
      <c r="S12" s="91"/>
      <c r="T12" s="43" t="str">
        <f t="shared" si="6"/>
        <v/>
      </c>
      <c r="U12" s="43" t="str">
        <f t="shared" si="7"/>
        <v/>
      </c>
      <c r="V12" s="43" t="str">
        <f t="shared" si="8"/>
        <v/>
      </c>
    </row>
    <row r="13" spans="1:265" s="3" customFormat="1" ht="27" customHeight="1" thickBot="1" x14ac:dyDescent="0.3">
      <c r="A13" s="104" t="str">
        <f>KRITERIEN!A23</f>
        <v/>
      </c>
      <c r="B13" s="105" t="str">
        <f>KRITERIENBOGEN!O18</f>
        <v/>
      </c>
      <c r="C13" s="44"/>
      <c r="D13" s="44"/>
      <c r="E13" s="44"/>
      <c r="F13" s="44"/>
      <c r="G13" s="44"/>
      <c r="H13" s="44"/>
      <c r="I13" s="44"/>
      <c r="J13" s="44"/>
      <c r="K13" s="44"/>
      <c r="L13" s="44"/>
      <c r="M13" s="39" t="str">
        <f t="shared" si="0"/>
        <v/>
      </c>
      <c r="N13" s="40" t="str">
        <f t="shared" si="1"/>
        <v/>
      </c>
      <c r="O13" s="41" t="str">
        <f t="shared" si="2"/>
        <v/>
      </c>
      <c r="P13" s="41" t="str">
        <f t="shared" si="3"/>
        <v/>
      </c>
      <c r="Q13" s="41" t="str">
        <f t="shared" si="4"/>
        <v/>
      </c>
      <c r="R13" s="42" t="str">
        <f t="shared" si="5"/>
        <v/>
      </c>
      <c r="S13" s="91"/>
      <c r="T13" s="43" t="str">
        <f t="shared" si="6"/>
        <v/>
      </c>
      <c r="U13" s="43" t="str">
        <f t="shared" si="7"/>
        <v/>
      </c>
      <c r="V13" s="43" t="str">
        <f t="shared" si="8"/>
        <v/>
      </c>
    </row>
    <row r="14" spans="1:265" s="3" customFormat="1" ht="27" customHeight="1" thickBot="1" x14ac:dyDescent="0.3">
      <c r="A14" s="104" t="str">
        <f>KRITERIEN!A28</f>
        <v>2a</v>
      </c>
      <c r="B14" s="105">
        <f>KRITERIENBOGEN!O22</f>
        <v>8.6956521739130432E-2</v>
      </c>
      <c r="C14" s="44">
        <v>1</v>
      </c>
      <c r="D14" s="44">
        <v>1</v>
      </c>
      <c r="E14" s="44">
        <v>2</v>
      </c>
      <c r="F14" s="44">
        <v>1</v>
      </c>
      <c r="G14" s="44">
        <v>2</v>
      </c>
      <c r="H14" s="44">
        <v>2</v>
      </c>
      <c r="I14" s="44"/>
      <c r="J14" s="44"/>
      <c r="K14" s="44"/>
      <c r="L14" s="44"/>
      <c r="M14" s="39">
        <f t="shared" si="0"/>
        <v>1.5</v>
      </c>
      <c r="N14" s="40">
        <f t="shared" si="1"/>
        <v>0.54772255750516607</v>
      </c>
      <c r="O14" s="41">
        <f t="shared" si="2"/>
        <v>1</v>
      </c>
      <c r="P14" s="41">
        <f t="shared" si="3"/>
        <v>1.5</v>
      </c>
      <c r="Q14" s="41">
        <f t="shared" si="4"/>
        <v>2</v>
      </c>
      <c r="R14" s="42">
        <f t="shared" si="5"/>
        <v>0.13043478260869565</v>
      </c>
      <c r="S14" s="91"/>
      <c r="T14" s="43">
        <f t="shared" si="6"/>
        <v>0.95227744249483393</v>
      </c>
      <c r="U14" s="43">
        <f t="shared" si="7"/>
        <v>1.0954451150103321</v>
      </c>
      <c r="V14" s="43">
        <f t="shared" si="8"/>
        <v>2.0477225575051659</v>
      </c>
    </row>
    <row r="15" spans="1:265" s="3" customFormat="1" ht="27" customHeight="1" thickBot="1" x14ac:dyDescent="0.3">
      <c r="A15" s="104" t="str">
        <f>KRITERIEN!A29</f>
        <v>2b</v>
      </c>
      <c r="B15" s="105">
        <f>KRITERIENBOGEN!O23</f>
        <v>4.3478260869565216E-2</v>
      </c>
      <c r="C15" s="44">
        <v>4</v>
      </c>
      <c r="D15" s="44">
        <v>4</v>
      </c>
      <c r="E15" s="44">
        <v>2</v>
      </c>
      <c r="F15" s="44">
        <v>4</v>
      </c>
      <c r="G15" s="44">
        <v>3</v>
      </c>
      <c r="H15" s="44">
        <v>2</v>
      </c>
      <c r="I15" s="44"/>
      <c r="J15" s="44"/>
      <c r="K15" s="44"/>
      <c r="L15" s="44"/>
      <c r="M15" s="39">
        <f t="shared" si="0"/>
        <v>3.1666666666666665</v>
      </c>
      <c r="N15" s="40">
        <f t="shared" si="1"/>
        <v>0.98319208025017524</v>
      </c>
      <c r="O15" s="41">
        <f t="shared" si="2"/>
        <v>2</v>
      </c>
      <c r="P15" s="41">
        <f t="shared" si="3"/>
        <v>3.5</v>
      </c>
      <c r="Q15" s="41">
        <f t="shared" si="4"/>
        <v>4</v>
      </c>
      <c r="R15" s="42">
        <f t="shared" si="5"/>
        <v>0.13768115942028986</v>
      </c>
      <c r="S15" s="91"/>
      <c r="T15" s="43">
        <f t="shared" si="6"/>
        <v>2.1834745864164913</v>
      </c>
      <c r="U15" s="43">
        <f t="shared" si="7"/>
        <v>1.9663841605003505</v>
      </c>
      <c r="V15" s="43">
        <f t="shared" si="8"/>
        <v>4.1498587469168413</v>
      </c>
    </row>
    <row r="16" spans="1:265" s="3" customFormat="1" ht="27" customHeight="1" thickBot="1" x14ac:dyDescent="0.3">
      <c r="A16" s="104" t="str">
        <f>KRITERIEN!A30</f>
        <v/>
      </c>
      <c r="B16" s="105" t="str">
        <f>KRITERIENBOGEN!O24</f>
        <v/>
      </c>
      <c r="C16" s="44"/>
      <c r="D16" s="44"/>
      <c r="E16" s="44"/>
      <c r="F16" s="44"/>
      <c r="G16" s="44"/>
      <c r="H16" s="44"/>
      <c r="I16" s="44"/>
      <c r="J16" s="44"/>
      <c r="K16" s="44"/>
      <c r="L16" s="44"/>
      <c r="M16" s="39" t="str">
        <f t="shared" si="0"/>
        <v/>
      </c>
      <c r="N16" s="40" t="str">
        <f t="shared" si="1"/>
        <v/>
      </c>
      <c r="O16" s="41" t="str">
        <f t="shared" si="2"/>
        <v/>
      </c>
      <c r="P16" s="41" t="str">
        <f t="shared" si="3"/>
        <v/>
      </c>
      <c r="Q16" s="41" t="str">
        <f t="shared" si="4"/>
        <v/>
      </c>
      <c r="R16" s="42" t="str">
        <f t="shared" si="5"/>
        <v/>
      </c>
      <c r="S16" s="91"/>
      <c r="T16" s="43" t="str">
        <f t="shared" si="6"/>
        <v/>
      </c>
      <c r="U16" s="43" t="str">
        <f t="shared" si="7"/>
        <v/>
      </c>
      <c r="V16" s="43" t="str">
        <f t="shared" si="8"/>
        <v/>
      </c>
    </row>
    <row r="17" spans="1:22" s="3" customFormat="1" ht="27" customHeight="1" thickBot="1" x14ac:dyDescent="0.3">
      <c r="A17" s="104" t="str">
        <f>KRITERIEN!A31</f>
        <v/>
      </c>
      <c r="B17" s="105" t="str">
        <f>KRITERIENBOGEN!O25</f>
        <v/>
      </c>
      <c r="C17" s="44"/>
      <c r="D17" s="44"/>
      <c r="E17" s="44"/>
      <c r="F17" s="44"/>
      <c r="G17" s="44"/>
      <c r="H17" s="44"/>
      <c r="I17" s="44"/>
      <c r="J17" s="44"/>
      <c r="K17" s="44"/>
      <c r="L17" s="44"/>
      <c r="M17" s="39" t="str">
        <f t="shared" si="0"/>
        <v/>
      </c>
      <c r="N17" s="40" t="str">
        <f t="shared" si="1"/>
        <v/>
      </c>
      <c r="O17" s="41" t="str">
        <f t="shared" si="2"/>
        <v/>
      </c>
      <c r="P17" s="41" t="str">
        <f t="shared" si="3"/>
        <v/>
      </c>
      <c r="Q17" s="41" t="str">
        <f t="shared" si="4"/>
        <v/>
      </c>
      <c r="R17" s="42" t="str">
        <f t="shared" si="5"/>
        <v/>
      </c>
      <c r="S17" s="91"/>
      <c r="T17" s="43" t="str">
        <f t="shared" si="6"/>
        <v/>
      </c>
      <c r="U17" s="43" t="str">
        <f t="shared" si="7"/>
        <v/>
      </c>
      <c r="V17" s="43" t="str">
        <f t="shared" si="8"/>
        <v/>
      </c>
    </row>
    <row r="18" spans="1:22" s="3" customFormat="1" ht="27" customHeight="1" thickBot="1" x14ac:dyDescent="0.3">
      <c r="A18" s="104" t="str">
        <f>KRITERIEN!A32</f>
        <v/>
      </c>
      <c r="B18" s="105" t="str">
        <f>KRITERIENBOGEN!O26</f>
        <v/>
      </c>
      <c r="C18" s="44"/>
      <c r="D18" s="44"/>
      <c r="E18" s="44"/>
      <c r="F18" s="44"/>
      <c r="G18" s="44"/>
      <c r="H18" s="44"/>
      <c r="I18" s="44"/>
      <c r="J18" s="44"/>
      <c r="K18" s="44"/>
      <c r="L18" s="44"/>
      <c r="M18" s="39" t="str">
        <f t="shared" si="0"/>
        <v/>
      </c>
      <c r="N18" s="40" t="str">
        <f t="shared" si="1"/>
        <v/>
      </c>
      <c r="O18" s="41" t="str">
        <f t="shared" si="2"/>
        <v/>
      </c>
      <c r="P18" s="41" t="str">
        <f t="shared" si="3"/>
        <v/>
      </c>
      <c r="Q18" s="41" t="str">
        <f t="shared" si="4"/>
        <v/>
      </c>
      <c r="R18" s="42" t="str">
        <f t="shared" si="5"/>
        <v/>
      </c>
      <c r="S18" s="91"/>
      <c r="T18" s="43" t="str">
        <f t="shared" si="6"/>
        <v/>
      </c>
      <c r="U18" s="43" t="str">
        <f t="shared" si="7"/>
        <v/>
      </c>
      <c r="V18" s="43" t="str">
        <f t="shared" si="8"/>
        <v/>
      </c>
    </row>
    <row r="19" spans="1:22" s="3" customFormat="1" ht="27" customHeight="1" thickBot="1" x14ac:dyDescent="0.3">
      <c r="A19" s="104" t="str">
        <f>KRITERIEN!A37</f>
        <v>3a</v>
      </c>
      <c r="B19" s="105">
        <f>KRITERIENBOGEN!O30</f>
        <v>4.3478260869565216E-2</v>
      </c>
      <c r="C19" s="44">
        <v>4</v>
      </c>
      <c r="D19" s="44">
        <v>3</v>
      </c>
      <c r="E19" s="44">
        <v>3</v>
      </c>
      <c r="F19" s="44">
        <v>4</v>
      </c>
      <c r="G19" s="44">
        <v>2</v>
      </c>
      <c r="H19" s="44">
        <v>3</v>
      </c>
      <c r="I19" s="44"/>
      <c r="J19" s="44"/>
      <c r="K19" s="44"/>
      <c r="L19" s="44"/>
      <c r="M19" s="39">
        <f t="shared" si="0"/>
        <v>3.1666666666666665</v>
      </c>
      <c r="N19" s="40">
        <f t="shared" si="1"/>
        <v>0.75277265270908122</v>
      </c>
      <c r="O19" s="41">
        <f t="shared" si="2"/>
        <v>2</v>
      </c>
      <c r="P19" s="41">
        <f t="shared" si="3"/>
        <v>3</v>
      </c>
      <c r="Q19" s="41">
        <f t="shared" si="4"/>
        <v>4</v>
      </c>
      <c r="R19" s="42">
        <f t="shared" si="5"/>
        <v>0.13768115942028986</v>
      </c>
      <c r="S19" s="91"/>
      <c r="T19" s="43">
        <f t="shared" si="6"/>
        <v>2.4138940139575853</v>
      </c>
      <c r="U19" s="43">
        <f t="shared" si="7"/>
        <v>1.5055453054181624</v>
      </c>
      <c r="V19" s="43">
        <f t="shared" si="8"/>
        <v>3.9194393193757477</v>
      </c>
    </row>
    <row r="20" spans="1:22" s="3" customFormat="1" ht="27" customHeight="1" thickBot="1" x14ac:dyDescent="0.3">
      <c r="A20" s="104" t="str">
        <f>KRITERIEN!A38</f>
        <v>3b</v>
      </c>
      <c r="B20" s="105">
        <f>KRITERIENBOGEN!O31</f>
        <v>1.4492753623188406E-2</v>
      </c>
      <c r="C20" s="44">
        <v>0</v>
      </c>
      <c r="D20" s="44">
        <v>2</v>
      </c>
      <c r="E20" s="44">
        <v>1</v>
      </c>
      <c r="F20" s="44">
        <v>3</v>
      </c>
      <c r="G20" s="44">
        <v>1</v>
      </c>
      <c r="H20" s="44">
        <v>0</v>
      </c>
      <c r="I20" s="44"/>
      <c r="J20" s="44"/>
      <c r="K20" s="44"/>
      <c r="L20" s="44"/>
      <c r="M20" s="39">
        <f t="shared" si="0"/>
        <v>1.1666666666666667</v>
      </c>
      <c r="N20" s="40">
        <f t="shared" si="1"/>
        <v>1.1690451944500122</v>
      </c>
      <c r="O20" s="41">
        <f t="shared" si="2"/>
        <v>0</v>
      </c>
      <c r="P20" s="41">
        <f t="shared" si="3"/>
        <v>1</v>
      </c>
      <c r="Q20" s="41">
        <f t="shared" si="4"/>
        <v>3</v>
      </c>
      <c r="R20" s="42">
        <f t="shared" si="5"/>
        <v>1.6908212560386476E-2</v>
      </c>
      <c r="S20" s="91"/>
      <c r="T20" s="43">
        <f t="shared" si="6"/>
        <v>-2.3785277833454632E-3</v>
      </c>
      <c r="U20" s="43">
        <f t="shared" si="7"/>
        <v>2.3380903889000244</v>
      </c>
      <c r="V20" s="43">
        <f t="shared" si="8"/>
        <v>2.3357118611166792</v>
      </c>
    </row>
    <row r="21" spans="1:22" s="3" customFormat="1" ht="27" customHeight="1" thickBot="1" x14ac:dyDescent="0.3">
      <c r="A21" s="104" t="str">
        <f>KRITERIEN!A39</f>
        <v>3c</v>
      </c>
      <c r="B21" s="105">
        <f>KRITERIENBOGEN!O32</f>
        <v>5.7971014492753624E-2</v>
      </c>
      <c r="C21" s="44">
        <v>1</v>
      </c>
      <c r="D21" s="44">
        <v>2</v>
      </c>
      <c r="E21" s="44">
        <v>1</v>
      </c>
      <c r="F21" s="44">
        <v>1</v>
      </c>
      <c r="G21" s="44">
        <v>2</v>
      </c>
      <c r="H21" s="44">
        <v>2</v>
      </c>
      <c r="I21" s="44"/>
      <c r="J21" s="44"/>
      <c r="K21" s="44"/>
      <c r="L21" s="44"/>
      <c r="M21" s="39">
        <f t="shared" si="0"/>
        <v>1.5</v>
      </c>
      <c r="N21" s="40">
        <f t="shared" si="1"/>
        <v>0.54772255750516607</v>
      </c>
      <c r="O21" s="41">
        <f t="shared" si="2"/>
        <v>1</v>
      </c>
      <c r="P21" s="41">
        <f t="shared" si="3"/>
        <v>1.5</v>
      </c>
      <c r="Q21" s="41">
        <f t="shared" si="4"/>
        <v>2</v>
      </c>
      <c r="R21" s="42">
        <f t="shared" si="5"/>
        <v>8.6956521739130432E-2</v>
      </c>
      <c r="S21" s="91"/>
      <c r="T21" s="43">
        <f t="shared" si="6"/>
        <v>0.95227744249483393</v>
      </c>
      <c r="U21" s="43">
        <f t="shared" si="7"/>
        <v>1.0954451150103321</v>
      </c>
      <c r="V21" s="43">
        <f t="shared" si="8"/>
        <v>2.0477225575051659</v>
      </c>
    </row>
    <row r="22" spans="1:22" s="3" customFormat="1" ht="27" customHeight="1" thickBot="1" x14ac:dyDescent="0.3">
      <c r="A22" s="104" t="str">
        <f>KRITERIEN!A40</f>
        <v>3d</v>
      </c>
      <c r="B22" s="105">
        <f>KRITERIENBOGEN!O33</f>
        <v>2.8985507246376812E-2</v>
      </c>
      <c r="C22" s="44">
        <v>2</v>
      </c>
      <c r="D22" s="44">
        <v>3</v>
      </c>
      <c r="E22" s="44">
        <v>3</v>
      </c>
      <c r="F22" s="44">
        <v>1</v>
      </c>
      <c r="G22" s="44">
        <v>2</v>
      </c>
      <c r="H22" s="44">
        <v>0</v>
      </c>
      <c r="I22" s="44"/>
      <c r="J22" s="44"/>
      <c r="K22" s="44"/>
      <c r="L22" s="44"/>
      <c r="M22" s="39">
        <f t="shared" si="0"/>
        <v>1.8333333333333333</v>
      </c>
      <c r="N22" s="40">
        <f t="shared" si="1"/>
        <v>1.169045194450012</v>
      </c>
      <c r="O22" s="41">
        <f t="shared" si="2"/>
        <v>0</v>
      </c>
      <c r="P22" s="41">
        <f t="shared" si="3"/>
        <v>2</v>
      </c>
      <c r="Q22" s="41">
        <f t="shared" si="4"/>
        <v>3</v>
      </c>
      <c r="R22" s="42">
        <f t="shared" si="5"/>
        <v>5.3140096618357488E-2</v>
      </c>
      <c r="S22" s="91"/>
      <c r="T22" s="43">
        <f t="shared" si="6"/>
        <v>0.66428813888332128</v>
      </c>
      <c r="U22" s="43">
        <f t="shared" si="7"/>
        <v>2.338090388900024</v>
      </c>
      <c r="V22" s="43">
        <f t="shared" si="8"/>
        <v>3.0023785277833452</v>
      </c>
    </row>
    <row r="23" spans="1:22" s="3" customFormat="1" ht="27" customHeight="1" thickBot="1" x14ac:dyDescent="0.3">
      <c r="A23" s="104" t="str">
        <f>KRITERIEN!A41</f>
        <v/>
      </c>
      <c r="B23" s="105" t="str">
        <f>KRITERIENBOGEN!O34</f>
        <v/>
      </c>
      <c r="C23" s="44"/>
      <c r="D23" s="44"/>
      <c r="E23" s="44"/>
      <c r="F23" s="44"/>
      <c r="G23" s="44"/>
      <c r="H23" s="44"/>
      <c r="I23" s="44"/>
      <c r="J23" s="44"/>
      <c r="K23" s="44"/>
      <c r="L23" s="44"/>
      <c r="M23" s="39" t="str">
        <f t="shared" si="0"/>
        <v/>
      </c>
      <c r="N23" s="40" t="str">
        <f t="shared" si="1"/>
        <v/>
      </c>
      <c r="O23" s="41" t="str">
        <f t="shared" si="2"/>
        <v/>
      </c>
      <c r="P23" s="41" t="str">
        <f t="shared" si="3"/>
        <v/>
      </c>
      <c r="Q23" s="41" t="str">
        <f t="shared" si="4"/>
        <v/>
      </c>
      <c r="R23" s="42" t="str">
        <f t="shared" si="5"/>
        <v/>
      </c>
      <c r="S23" s="91"/>
      <c r="T23" s="43" t="str">
        <f t="shared" si="6"/>
        <v/>
      </c>
      <c r="U23" s="43" t="str">
        <f t="shared" si="7"/>
        <v/>
      </c>
      <c r="V23" s="43" t="str">
        <f t="shared" si="8"/>
        <v/>
      </c>
    </row>
    <row r="24" spans="1:22" s="3" customFormat="1" ht="27" customHeight="1" thickBot="1" x14ac:dyDescent="0.3">
      <c r="A24" s="104" t="str">
        <f>KRITERIEN!A46</f>
        <v>4a</v>
      </c>
      <c r="B24" s="105">
        <f>KRITERIENBOGEN!O38</f>
        <v>7.2463768115942032E-2</v>
      </c>
      <c r="C24" s="44">
        <v>4</v>
      </c>
      <c r="D24" s="44">
        <v>4</v>
      </c>
      <c r="E24" s="44">
        <v>3</v>
      </c>
      <c r="F24" s="44">
        <v>3</v>
      </c>
      <c r="G24" s="44">
        <v>2</v>
      </c>
      <c r="H24" s="44">
        <v>4</v>
      </c>
      <c r="I24" s="44"/>
      <c r="J24" s="44"/>
      <c r="K24" s="44"/>
      <c r="L24" s="44"/>
      <c r="M24" s="39">
        <f t="shared" si="0"/>
        <v>3.3333333333333335</v>
      </c>
      <c r="N24" s="40">
        <f t="shared" si="1"/>
        <v>0.81649658092772548</v>
      </c>
      <c r="O24" s="41">
        <f t="shared" si="2"/>
        <v>2</v>
      </c>
      <c r="P24" s="41">
        <f t="shared" si="3"/>
        <v>3.5</v>
      </c>
      <c r="Q24" s="41">
        <f t="shared" si="4"/>
        <v>4</v>
      </c>
      <c r="R24" s="42">
        <f t="shared" si="5"/>
        <v>0.24154589371980678</v>
      </c>
      <c r="S24" s="91"/>
      <c r="T24" s="43">
        <f t="shared" si="6"/>
        <v>2.5168367524056081</v>
      </c>
      <c r="U24" s="43">
        <f t="shared" si="7"/>
        <v>1.632993161855451</v>
      </c>
      <c r="V24" s="43">
        <f t="shared" si="8"/>
        <v>4.1498299142610593</v>
      </c>
    </row>
    <row r="25" spans="1:22" s="3" customFormat="1" ht="27" customHeight="1" thickBot="1" x14ac:dyDescent="0.3">
      <c r="A25" s="104" t="str">
        <f>KRITERIEN!A47</f>
        <v>4b</v>
      </c>
      <c r="B25" s="105">
        <f>KRITERIENBOGEN!O39</f>
        <v>0.11594202898550725</v>
      </c>
      <c r="C25" s="44">
        <v>4</v>
      </c>
      <c r="D25" s="44">
        <v>2</v>
      </c>
      <c r="E25" s="44">
        <v>4</v>
      </c>
      <c r="F25" s="44">
        <v>3</v>
      </c>
      <c r="G25" s="44">
        <v>4</v>
      </c>
      <c r="H25" s="44">
        <v>2</v>
      </c>
      <c r="I25" s="44"/>
      <c r="J25" s="44"/>
      <c r="K25" s="44"/>
      <c r="L25" s="44"/>
      <c r="M25" s="39">
        <f t="shared" si="0"/>
        <v>3.1666666666666665</v>
      </c>
      <c r="N25" s="40">
        <f t="shared" si="1"/>
        <v>0.98319208025017524</v>
      </c>
      <c r="O25" s="41">
        <f t="shared" si="2"/>
        <v>2</v>
      </c>
      <c r="P25" s="41">
        <f t="shared" si="3"/>
        <v>3.5</v>
      </c>
      <c r="Q25" s="41">
        <f t="shared" si="4"/>
        <v>4</v>
      </c>
      <c r="R25" s="42">
        <f t="shared" si="5"/>
        <v>0.36714975845410625</v>
      </c>
      <c r="S25" s="91"/>
      <c r="T25" s="43">
        <f t="shared" si="6"/>
        <v>2.1834745864164913</v>
      </c>
      <c r="U25" s="43">
        <f t="shared" si="7"/>
        <v>1.9663841605003505</v>
      </c>
      <c r="V25" s="43">
        <f t="shared" si="8"/>
        <v>4.1498587469168413</v>
      </c>
    </row>
    <row r="26" spans="1:22" s="3" customFormat="1" ht="27" customHeight="1" thickBot="1" x14ac:dyDescent="0.3">
      <c r="A26" s="104" t="str">
        <f>KRITERIEN!A48</f>
        <v/>
      </c>
      <c r="B26" s="105" t="str">
        <f>KRITERIENBOGEN!O40</f>
        <v/>
      </c>
      <c r="C26" s="44"/>
      <c r="D26" s="44"/>
      <c r="E26" s="44"/>
      <c r="F26" s="44"/>
      <c r="G26" s="44"/>
      <c r="H26" s="44"/>
      <c r="I26" s="44"/>
      <c r="J26" s="44"/>
      <c r="K26" s="44"/>
      <c r="L26" s="44"/>
      <c r="M26" s="39" t="str">
        <f t="shared" si="0"/>
        <v/>
      </c>
      <c r="N26" s="40" t="str">
        <f t="shared" si="1"/>
        <v/>
      </c>
      <c r="O26" s="41" t="str">
        <f t="shared" si="2"/>
        <v/>
      </c>
      <c r="P26" s="41" t="str">
        <f t="shared" si="3"/>
        <v/>
      </c>
      <c r="Q26" s="41" t="str">
        <f t="shared" si="4"/>
        <v/>
      </c>
      <c r="R26" s="42" t="str">
        <f t="shared" si="5"/>
        <v/>
      </c>
      <c r="S26" s="91"/>
      <c r="T26" s="43" t="str">
        <f t="shared" si="6"/>
        <v/>
      </c>
      <c r="U26" s="43" t="str">
        <f t="shared" si="7"/>
        <v/>
      </c>
      <c r="V26" s="43" t="str">
        <f t="shared" si="8"/>
        <v/>
      </c>
    </row>
    <row r="27" spans="1:22" s="3" customFormat="1" ht="27" customHeight="1" thickBot="1" x14ac:dyDescent="0.3">
      <c r="A27" s="104" t="str">
        <f>KRITERIEN!A49</f>
        <v/>
      </c>
      <c r="B27" s="105" t="str">
        <f>KRITERIENBOGEN!O41</f>
        <v/>
      </c>
      <c r="C27" s="44"/>
      <c r="D27" s="44"/>
      <c r="E27" s="44"/>
      <c r="F27" s="44"/>
      <c r="G27" s="44"/>
      <c r="H27" s="44"/>
      <c r="I27" s="44"/>
      <c r="J27" s="44"/>
      <c r="K27" s="44"/>
      <c r="L27" s="44"/>
      <c r="M27" s="39" t="str">
        <f t="shared" si="0"/>
        <v/>
      </c>
      <c r="N27" s="40" t="str">
        <f t="shared" si="1"/>
        <v/>
      </c>
      <c r="O27" s="41" t="str">
        <f t="shared" si="2"/>
        <v/>
      </c>
      <c r="P27" s="41" t="str">
        <f t="shared" si="3"/>
        <v/>
      </c>
      <c r="Q27" s="41" t="str">
        <f t="shared" si="4"/>
        <v/>
      </c>
      <c r="R27" s="42" t="str">
        <f t="shared" si="5"/>
        <v/>
      </c>
      <c r="S27" s="91"/>
      <c r="T27" s="43" t="str">
        <f t="shared" si="6"/>
        <v/>
      </c>
      <c r="U27" s="43" t="str">
        <f t="shared" si="7"/>
        <v/>
      </c>
      <c r="V27" s="43" t="str">
        <f t="shared" si="8"/>
        <v/>
      </c>
    </row>
    <row r="28" spans="1:22" s="3" customFormat="1" ht="27" customHeight="1" thickBot="1" x14ac:dyDescent="0.3">
      <c r="A28" s="104" t="str">
        <f>KRITERIEN!A50</f>
        <v/>
      </c>
      <c r="B28" s="105" t="str">
        <f>KRITERIENBOGEN!O42</f>
        <v/>
      </c>
      <c r="C28" s="44"/>
      <c r="D28" s="44"/>
      <c r="E28" s="44"/>
      <c r="F28" s="44"/>
      <c r="G28" s="44"/>
      <c r="H28" s="44"/>
      <c r="I28" s="44"/>
      <c r="J28" s="44"/>
      <c r="K28" s="44"/>
      <c r="L28" s="44"/>
      <c r="M28" s="39" t="str">
        <f t="shared" si="0"/>
        <v/>
      </c>
      <c r="N28" s="40" t="str">
        <f t="shared" si="1"/>
        <v/>
      </c>
      <c r="O28" s="41" t="str">
        <f t="shared" si="2"/>
        <v/>
      </c>
      <c r="P28" s="41" t="str">
        <f t="shared" si="3"/>
        <v/>
      </c>
      <c r="Q28" s="41" t="str">
        <f t="shared" si="4"/>
        <v/>
      </c>
      <c r="R28" s="42" t="str">
        <f t="shared" si="5"/>
        <v/>
      </c>
      <c r="S28" s="91"/>
      <c r="T28" s="43" t="str">
        <f t="shared" si="6"/>
        <v/>
      </c>
      <c r="U28" s="43" t="str">
        <f t="shared" si="7"/>
        <v/>
      </c>
      <c r="V28" s="43" t="str">
        <f t="shared" si="8"/>
        <v/>
      </c>
    </row>
    <row r="29" spans="1:22" s="3" customFormat="1" ht="27" customHeight="1" thickBot="1" x14ac:dyDescent="0.3">
      <c r="A29" s="104" t="str">
        <f>KRITERIEN!A55</f>
        <v>5a</v>
      </c>
      <c r="B29" s="105">
        <f>KRITERIENBOGEN!O46</f>
        <v>7.2463768115942032E-2</v>
      </c>
      <c r="C29" s="44">
        <v>4</v>
      </c>
      <c r="D29" s="44">
        <v>2</v>
      </c>
      <c r="E29" s="44">
        <v>3</v>
      </c>
      <c r="F29" s="44">
        <v>2</v>
      </c>
      <c r="G29" s="44">
        <v>4</v>
      </c>
      <c r="H29" s="44">
        <v>4</v>
      </c>
      <c r="I29" s="44"/>
      <c r="J29" s="44"/>
      <c r="K29" s="44"/>
      <c r="L29" s="44"/>
      <c r="M29" s="39">
        <f t="shared" si="0"/>
        <v>3.1666666666666665</v>
      </c>
      <c r="N29" s="40">
        <f t="shared" si="1"/>
        <v>0.98319208025017524</v>
      </c>
      <c r="O29" s="41">
        <f t="shared" si="2"/>
        <v>2</v>
      </c>
      <c r="P29" s="41">
        <f t="shared" si="3"/>
        <v>3.5</v>
      </c>
      <c r="Q29" s="41">
        <f t="shared" si="4"/>
        <v>4</v>
      </c>
      <c r="R29" s="42">
        <f t="shared" si="5"/>
        <v>0.22946859903381642</v>
      </c>
      <c r="S29" s="91"/>
      <c r="T29" s="43">
        <f t="shared" si="6"/>
        <v>2.1834745864164913</v>
      </c>
      <c r="U29" s="43">
        <f t="shared" si="7"/>
        <v>1.9663841605003505</v>
      </c>
      <c r="V29" s="43">
        <f t="shared" si="8"/>
        <v>4.1498587469168413</v>
      </c>
    </row>
    <row r="30" spans="1:22" s="3" customFormat="1" ht="27" customHeight="1" thickBot="1" x14ac:dyDescent="0.3">
      <c r="A30" s="104" t="str">
        <f>KRITERIEN!A56</f>
        <v>5b</v>
      </c>
      <c r="B30" s="105">
        <f>KRITERIENBOGEN!O47</f>
        <v>2.8985507246376812E-2</v>
      </c>
      <c r="C30" s="44">
        <v>4</v>
      </c>
      <c r="D30" s="44">
        <v>3</v>
      </c>
      <c r="E30" s="44">
        <v>3</v>
      </c>
      <c r="F30" s="44">
        <v>3</v>
      </c>
      <c r="G30" s="44">
        <v>4</v>
      </c>
      <c r="H30" s="44">
        <v>2</v>
      </c>
      <c r="I30" s="44"/>
      <c r="J30" s="44"/>
      <c r="K30" s="44"/>
      <c r="L30" s="44"/>
      <c r="M30" s="39">
        <f t="shared" si="0"/>
        <v>3.1666666666666665</v>
      </c>
      <c r="N30" s="40">
        <f t="shared" si="1"/>
        <v>0.75277265270908122</v>
      </c>
      <c r="O30" s="41">
        <f t="shared" si="2"/>
        <v>2</v>
      </c>
      <c r="P30" s="41">
        <f t="shared" si="3"/>
        <v>3</v>
      </c>
      <c r="Q30" s="41">
        <f t="shared" si="4"/>
        <v>4</v>
      </c>
      <c r="R30" s="42">
        <f t="shared" si="5"/>
        <v>9.1787439613526561E-2</v>
      </c>
      <c r="S30" s="91"/>
      <c r="T30" s="43">
        <f t="shared" si="6"/>
        <v>2.4138940139575853</v>
      </c>
      <c r="U30" s="43">
        <f t="shared" si="7"/>
        <v>1.5055453054181624</v>
      </c>
      <c r="V30" s="43">
        <f t="shared" si="8"/>
        <v>3.9194393193757477</v>
      </c>
    </row>
    <row r="31" spans="1:22" s="3" customFormat="1" ht="27" customHeight="1" thickBot="1" x14ac:dyDescent="0.3">
      <c r="A31" s="104" t="str">
        <f>KRITERIEN!A57</f>
        <v>5c</v>
      </c>
      <c r="B31" s="105">
        <f>KRITERIENBOGEN!O48</f>
        <v>4.3478260869565216E-2</v>
      </c>
      <c r="C31" s="44">
        <v>2</v>
      </c>
      <c r="D31" s="44">
        <v>4</v>
      </c>
      <c r="E31" s="44">
        <v>3</v>
      </c>
      <c r="F31" s="44">
        <v>1</v>
      </c>
      <c r="G31" s="44">
        <v>0</v>
      </c>
      <c r="H31" s="44">
        <v>2</v>
      </c>
      <c r="I31" s="44"/>
      <c r="J31" s="44"/>
      <c r="K31" s="44"/>
      <c r="L31" s="44"/>
      <c r="M31" s="39">
        <f t="shared" si="0"/>
        <v>2</v>
      </c>
      <c r="N31" s="40">
        <f t="shared" si="1"/>
        <v>1.4142135623730951</v>
      </c>
      <c r="O31" s="41">
        <f t="shared" si="2"/>
        <v>0</v>
      </c>
      <c r="P31" s="41">
        <f t="shared" si="3"/>
        <v>2</v>
      </c>
      <c r="Q31" s="41">
        <f t="shared" si="4"/>
        <v>4</v>
      </c>
      <c r="R31" s="42">
        <f t="shared" si="5"/>
        <v>8.6956521739130432E-2</v>
      </c>
      <c r="S31" s="91"/>
      <c r="T31" s="43">
        <f t="shared" si="6"/>
        <v>0.58578643762690485</v>
      </c>
      <c r="U31" s="43">
        <f t="shared" si="7"/>
        <v>2.8284271247461903</v>
      </c>
      <c r="V31" s="43">
        <f t="shared" si="8"/>
        <v>3.4142135623730949</v>
      </c>
    </row>
    <row r="32" spans="1:22" s="3" customFormat="1" ht="27" customHeight="1" thickBot="1" x14ac:dyDescent="0.3">
      <c r="A32" s="104" t="str">
        <f>KRITERIEN!A58</f>
        <v/>
      </c>
      <c r="B32" s="105" t="str">
        <f>KRITERIENBOGEN!O49</f>
        <v/>
      </c>
      <c r="C32" s="44"/>
      <c r="D32" s="44"/>
      <c r="E32" s="44"/>
      <c r="F32" s="44"/>
      <c r="G32" s="44"/>
      <c r="H32" s="44"/>
      <c r="I32" s="44"/>
      <c r="J32" s="44"/>
      <c r="K32" s="44"/>
      <c r="L32" s="44"/>
      <c r="M32" s="39" t="str">
        <f t="shared" si="0"/>
        <v/>
      </c>
      <c r="N32" s="40" t="str">
        <f t="shared" si="1"/>
        <v/>
      </c>
      <c r="O32" s="41" t="str">
        <f t="shared" si="2"/>
        <v/>
      </c>
      <c r="P32" s="41" t="str">
        <f t="shared" si="3"/>
        <v/>
      </c>
      <c r="Q32" s="41" t="str">
        <f t="shared" si="4"/>
        <v/>
      </c>
      <c r="R32" s="42" t="str">
        <f t="shared" si="5"/>
        <v/>
      </c>
      <c r="S32" s="91"/>
      <c r="T32" s="43" t="str">
        <f t="shared" si="6"/>
        <v/>
      </c>
      <c r="U32" s="43" t="str">
        <f t="shared" si="7"/>
        <v/>
      </c>
      <c r="V32" s="43" t="str">
        <f t="shared" si="8"/>
        <v/>
      </c>
    </row>
    <row r="33" spans="1:22" s="3" customFormat="1" ht="27" customHeight="1" thickBot="1" x14ac:dyDescent="0.3">
      <c r="A33" s="104" t="str">
        <f>KRITERIEN!A59</f>
        <v/>
      </c>
      <c r="B33" s="105" t="str">
        <f>KRITERIENBOGEN!O50</f>
        <v/>
      </c>
      <c r="C33" s="44"/>
      <c r="D33" s="44"/>
      <c r="E33" s="44"/>
      <c r="F33" s="44"/>
      <c r="G33" s="44"/>
      <c r="H33" s="44"/>
      <c r="I33" s="44"/>
      <c r="J33" s="44"/>
      <c r="K33" s="44"/>
      <c r="L33" s="44"/>
      <c r="M33" s="39" t="str">
        <f t="shared" si="0"/>
        <v/>
      </c>
      <c r="N33" s="40" t="str">
        <f t="shared" si="1"/>
        <v/>
      </c>
      <c r="O33" s="41" t="str">
        <f t="shared" si="2"/>
        <v/>
      </c>
      <c r="P33" s="41" t="str">
        <f t="shared" si="3"/>
        <v/>
      </c>
      <c r="Q33" s="41" t="str">
        <f t="shared" si="4"/>
        <v/>
      </c>
      <c r="R33" s="42" t="str">
        <f t="shared" si="5"/>
        <v/>
      </c>
      <c r="S33" s="91"/>
      <c r="T33" s="43" t="str">
        <f t="shared" si="6"/>
        <v/>
      </c>
      <c r="U33" s="43" t="str">
        <f t="shared" si="7"/>
        <v/>
      </c>
      <c r="V33" s="43" t="str">
        <f t="shared" si="8"/>
        <v/>
      </c>
    </row>
    <row r="34" spans="1:22" s="3" customFormat="1" ht="27" customHeight="1" thickBot="1" x14ac:dyDescent="0.3">
      <c r="A34" s="104" t="str">
        <f>KRITERIEN!A64</f>
        <v>6a</v>
      </c>
      <c r="B34" s="105">
        <f>KRITERIENBOGEN!O54</f>
        <v>8.6956521739130432E-2</v>
      </c>
      <c r="C34" s="44">
        <v>0</v>
      </c>
      <c r="D34" s="44">
        <v>1</v>
      </c>
      <c r="E34" s="44">
        <v>2</v>
      </c>
      <c r="F34" s="44">
        <v>2</v>
      </c>
      <c r="G34" s="44">
        <v>1</v>
      </c>
      <c r="H34" s="44">
        <v>2</v>
      </c>
      <c r="I34" s="44"/>
      <c r="J34" s="44"/>
      <c r="K34" s="44"/>
      <c r="L34" s="44"/>
      <c r="M34" s="39">
        <f t="shared" si="0"/>
        <v>1.3333333333333333</v>
      </c>
      <c r="N34" s="40">
        <f t="shared" si="1"/>
        <v>0.81649658092772603</v>
      </c>
      <c r="O34" s="41">
        <f t="shared" si="2"/>
        <v>0</v>
      </c>
      <c r="P34" s="41">
        <f t="shared" si="3"/>
        <v>1.5</v>
      </c>
      <c r="Q34" s="41">
        <f t="shared" si="4"/>
        <v>2</v>
      </c>
      <c r="R34" s="42">
        <f t="shared" si="5"/>
        <v>0.11594202898550723</v>
      </c>
      <c r="S34" s="91"/>
      <c r="T34" s="43">
        <f t="shared" si="6"/>
        <v>0.51683675240560722</v>
      </c>
      <c r="U34" s="43">
        <f t="shared" si="7"/>
        <v>1.6329931618554521</v>
      </c>
      <c r="V34" s="43">
        <f t="shared" si="8"/>
        <v>2.1498299142610593</v>
      </c>
    </row>
    <row r="35" spans="1:22" s="3" customFormat="1" ht="27" customHeight="1" thickBot="1" x14ac:dyDescent="0.3">
      <c r="A35" s="104" t="str">
        <f>KRITERIEN!A65</f>
        <v>6b</v>
      </c>
      <c r="B35" s="105">
        <f>KRITERIENBOGEN!O55</f>
        <v>7.2463768115942032E-2</v>
      </c>
      <c r="C35" s="44">
        <v>3</v>
      </c>
      <c r="D35" s="44">
        <v>4</v>
      </c>
      <c r="E35" s="44">
        <v>3</v>
      </c>
      <c r="F35" s="44">
        <v>2</v>
      </c>
      <c r="G35" s="44">
        <v>4</v>
      </c>
      <c r="H35" s="44">
        <v>3</v>
      </c>
      <c r="I35" s="44"/>
      <c r="J35" s="44"/>
      <c r="K35" s="44"/>
      <c r="L35" s="44"/>
      <c r="M35" s="39">
        <f t="shared" si="0"/>
        <v>3.1666666666666665</v>
      </c>
      <c r="N35" s="40">
        <f t="shared" si="1"/>
        <v>0.75277265270908122</v>
      </c>
      <c r="O35" s="41">
        <f t="shared" si="2"/>
        <v>2</v>
      </c>
      <c r="P35" s="41">
        <f t="shared" si="3"/>
        <v>3</v>
      </c>
      <c r="Q35" s="41">
        <f t="shared" si="4"/>
        <v>4</v>
      </c>
      <c r="R35" s="42">
        <f t="shared" si="5"/>
        <v>0.22946859903381642</v>
      </c>
      <c r="S35" s="91"/>
      <c r="T35" s="43">
        <f t="shared" si="6"/>
        <v>2.4138940139575853</v>
      </c>
      <c r="U35" s="43">
        <f t="shared" si="7"/>
        <v>1.5055453054181624</v>
      </c>
      <c r="V35" s="43">
        <f t="shared" si="8"/>
        <v>3.9194393193757477</v>
      </c>
    </row>
    <row r="36" spans="1:22" s="3" customFormat="1" ht="27" customHeight="1" thickBot="1" x14ac:dyDescent="0.3">
      <c r="A36" s="104" t="str">
        <f>KRITERIEN!A66</f>
        <v/>
      </c>
      <c r="B36" s="105" t="str">
        <f>KRITERIENBOGEN!O56</f>
        <v/>
      </c>
      <c r="C36" s="44"/>
      <c r="D36" s="44"/>
      <c r="E36" s="44"/>
      <c r="F36" s="44"/>
      <c r="G36" s="44"/>
      <c r="H36" s="44"/>
      <c r="I36" s="44"/>
      <c r="J36" s="44"/>
      <c r="K36" s="44"/>
      <c r="L36" s="44"/>
      <c r="M36" s="39" t="str">
        <f t="shared" si="0"/>
        <v/>
      </c>
      <c r="N36" s="40" t="str">
        <f t="shared" si="1"/>
        <v/>
      </c>
      <c r="O36" s="41" t="str">
        <f t="shared" si="2"/>
        <v/>
      </c>
      <c r="P36" s="41" t="str">
        <f t="shared" si="3"/>
        <v/>
      </c>
      <c r="Q36" s="41" t="str">
        <f t="shared" si="4"/>
        <v/>
      </c>
      <c r="R36" s="42" t="str">
        <f t="shared" si="5"/>
        <v/>
      </c>
      <c r="S36" s="91"/>
      <c r="T36" s="43" t="str">
        <f t="shared" si="6"/>
        <v/>
      </c>
      <c r="U36" s="43" t="str">
        <f t="shared" si="7"/>
        <v/>
      </c>
      <c r="V36" s="43" t="str">
        <f t="shared" si="8"/>
        <v/>
      </c>
    </row>
    <row r="37" spans="1:22" s="3" customFormat="1" ht="27" customHeight="1" thickBot="1" x14ac:dyDescent="0.3">
      <c r="A37" s="104" t="str">
        <f>KRITERIEN!A67</f>
        <v/>
      </c>
      <c r="B37" s="105" t="str">
        <f>KRITERIENBOGEN!O57</f>
        <v/>
      </c>
      <c r="C37" s="44"/>
      <c r="D37" s="44"/>
      <c r="E37" s="44"/>
      <c r="F37" s="44"/>
      <c r="G37" s="44"/>
      <c r="H37" s="44"/>
      <c r="I37" s="44"/>
      <c r="J37" s="44"/>
      <c r="K37" s="44"/>
      <c r="L37" s="44"/>
      <c r="M37" s="39" t="str">
        <f t="shared" si="0"/>
        <v/>
      </c>
      <c r="N37" s="40" t="str">
        <f t="shared" si="1"/>
        <v/>
      </c>
      <c r="O37" s="41" t="str">
        <f t="shared" si="2"/>
        <v/>
      </c>
      <c r="P37" s="41" t="str">
        <f t="shared" si="3"/>
        <v/>
      </c>
      <c r="Q37" s="41" t="str">
        <f t="shared" si="4"/>
        <v/>
      </c>
      <c r="R37" s="42" t="str">
        <f t="shared" si="5"/>
        <v/>
      </c>
      <c r="S37" s="91"/>
      <c r="T37" s="43" t="str">
        <f t="shared" si="6"/>
        <v/>
      </c>
      <c r="U37" s="43" t="str">
        <f t="shared" si="7"/>
        <v/>
      </c>
      <c r="V37" s="43" t="str">
        <f t="shared" si="8"/>
        <v/>
      </c>
    </row>
    <row r="38" spans="1:22" s="3" customFormat="1" ht="27" customHeight="1" thickBot="1" x14ac:dyDescent="0.3">
      <c r="A38" s="104" t="str">
        <f>KRITERIEN!A68</f>
        <v/>
      </c>
      <c r="B38" s="105" t="str">
        <f>KRITERIENBOGEN!O58</f>
        <v/>
      </c>
      <c r="C38" s="44"/>
      <c r="D38" s="44"/>
      <c r="E38" s="44"/>
      <c r="F38" s="44"/>
      <c r="G38" s="44"/>
      <c r="H38" s="44"/>
      <c r="I38" s="44"/>
      <c r="J38" s="44"/>
      <c r="K38" s="44"/>
      <c r="L38" s="44"/>
      <c r="M38" s="39" t="str">
        <f t="shared" si="0"/>
        <v/>
      </c>
      <c r="N38" s="40" t="str">
        <f t="shared" si="1"/>
        <v/>
      </c>
      <c r="O38" s="41" t="str">
        <f t="shared" si="2"/>
        <v/>
      </c>
      <c r="P38" s="41" t="str">
        <f t="shared" si="3"/>
        <v/>
      </c>
      <c r="Q38" s="41" t="str">
        <f t="shared" si="4"/>
        <v/>
      </c>
      <c r="R38" s="42" t="str">
        <f t="shared" si="5"/>
        <v/>
      </c>
      <c r="S38" s="91"/>
      <c r="T38" s="43" t="str">
        <f t="shared" si="6"/>
        <v/>
      </c>
      <c r="U38" s="43" t="str">
        <f t="shared" si="7"/>
        <v/>
      </c>
      <c r="V38" s="43" t="str">
        <f t="shared" si="8"/>
        <v/>
      </c>
    </row>
    <row r="39" spans="1:22" s="3" customFormat="1" ht="27" customHeight="1" thickBot="1" x14ac:dyDescent="0.3">
      <c r="A39" s="104" t="str">
        <f>KRITERIEN!A73</f>
        <v>7a</v>
      </c>
      <c r="B39" s="105">
        <f>KRITERIENBOGEN!O62</f>
        <v>4.3478260869565216E-2</v>
      </c>
      <c r="C39" s="44">
        <v>4</v>
      </c>
      <c r="D39" s="44">
        <v>3</v>
      </c>
      <c r="E39" s="44">
        <v>4</v>
      </c>
      <c r="F39" s="44">
        <v>4</v>
      </c>
      <c r="G39" s="44">
        <v>2</v>
      </c>
      <c r="H39" s="44">
        <v>3</v>
      </c>
      <c r="I39" s="44"/>
      <c r="J39" s="44"/>
      <c r="K39" s="44"/>
      <c r="L39" s="44"/>
      <c r="M39" s="39">
        <f t="shared" si="0"/>
        <v>3.3333333333333335</v>
      </c>
      <c r="N39" s="40">
        <f t="shared" si="1"/>
        <v>0.81649658092772548</v>
      </c>
      <c r="O39" s="41">
        <f t="shared" si="2"/>
        <v>2</v>
      </c>
      <c r="P39" s="41">
        <f t="shared" si="3"/>
        <v>3.5</v>
      </c>
      <c r="Q39" s="41">
        <f t="shared" si="4"/>
        <v>4</v>
      </c>
      <c r="R39" s="42">
        <f t="shared" si="5"/>
        <v>0.14492753623188406</v>
      </c>
      <c r="S39" s="91"/>
      <c r="T39" s="43">
        <f t="shared" si="6"/>
        <v>2.5168367524056081</v>
      </c>
      <c r="U39" s="43">
        <f t="shared" si="7"/>
        <v>1.632993161855451</v>
      </c>
      <c r="V39" s="43">
        <f t="shared" si="8"/>
        <v>4.1498299142610593</v>
      </c>
    </row>
    <row r="40" spans="1:22" s="3" customFormat="1" ht="27" customHeight="1" thickBot="1" x14ac:dyDescent="0.3">
      <c r="A40" s="104" t="str">
        <f>KRITERIEN!A74</f>
        <v>7b</v>
      </c>
      <c r="B40" s="105">
        <f>KRITERIENBOGEN!O63</f>
        <v>1.4492753623188406E-2</v>
      </c>
      <c r="C40" s="44">
        <v>1</v>
      </c>
      <c r="D40" s="44">
        <v>2</v>
      </c>
      <c r="E40" s="44">
        <v>2</v>
      </c>
      <c r="F40" s="44">
        <v>0</v>
      </c>
      <c r="G40" s="44">
        <v>1</v>
      </c>
      <c r="H40" s="44">
        <v>2</v>
      </c>
      <c r="I40" s="44"/>
      <c r="J40" s="44"/>
      <c r="K40" s="44"/>
      <c r="L40" s="44"/>
      <c r="M40" s="39">
        <f t="shared" si="0"/>
        <v>1.3333333333333333</v>
      </c>
      <c r="N40" s="40">
        <f t="shared" si="1"/>
        <v>0.81649658092772603</v>
      </c>
      <c r="O40" s="41">
        <f t="shared" si="2"/>
        <v>0</v>
      </c>
      <c r="P40" s="41">
        <f t="shared" si="3"/>
        <v>1.5</v>
      </c>
      <c r="Q40" s="41">
        <f t="shared" si="4"/>
        <v>2</v>
      </c>
      <c r="R40" s="42">
        <f t="shared" si="5"/>
        <v>1.932367149758454E-2</v>
      </c>
      <c r="S40" s="91"/>
      <c r="T40" s="43">
        <f t="shared" si="6"/>
        <v>0.51683675240560722</v>
      </c>
      <c r="U40" s="43">
        <f t="shared" si="7"/>
        <v>1.6329931618554521</v>
      </c>
      <c r="V40" s="43">
        <f t="shared" si="8"/>
        <v>2.1498299142610593</v>
      </c>
    </row>
    <row r="41" spans="1:22" s="3" customFormat="1" ht="27" customHeight="1" thickBot="1" x14ac:dyDescent="0.3">
      <c r="A41" s="104" t="str">
        <f>KRITERIEN!A75</f>
        <v/>
      </c>
      <c r="B41" s="105" t="str">
        <f>KRITERIENBOGEN!O64</f>
        <v/>
      </c>
      <c r="C41" s="44"/>
      <c r="D41" s="44"/>
      <c r="E41" s="44"/>
      <c r="F41" s="44"/>
      <c r="G41" s="44"/>
      <c r="H41" s="44"/>
      <c r="I41" s="44"/>
      <c r="J41" s="44"/>
      <c r="K41" s="44"/>
      <c r="L41" s="44"/>
      <c r="M41" s="39" t="str">
        <f t="shared" si="0"/>
        <v/>
      </c>
      <c r="N41" s="40" t="str">
        <f t="shared" si="1"/>
        <v/>
      </c>
      <c r="O41" s="41" t="str">
        <f t="shared" si="2"/>
        <v/>
      </c>
      <c r="P41" s="41" t="str">
        <f t="shared" si="3"/>
        <v/>
      </c>
      <c r="Q41" s="41" t="str">
        <f t="shared" si="4"/>
        <v/>
      </c>
      <c r="R41" s="42" t="str">
        <f t="shared" si="5"/>
        <v/>
      </c>
      <c r="S41" s="91"/>
      <c r="T41" s="43" t="str">
        <f t="shared" si="6"/>
        <v/>
      </c>
      <c r="U41" s="43" t="str">
        <f t="shared" si="7"/>
        <v/>
      </c>
      <c r="V41" s="43" t="str">
        <f t="shared" si="8"/>
        <v/>
      </c>
    </row>
    <row r="42" spans="1:22" s="3" customFormat="1" ht="27" customHeight="1" thickBot="1" x14ac:dyDescent="0.3">
      <c r="A42" s="104" t="str">
        <f>KRITERIEN!A76</f>
        <v/>
      </c>
      <c r="B42" s="105" t="str">
        <f>KRITERIENBOGEN!O65</f>
        <v/>
      </c>
      <c r="C42" s="44"/>
      <c r="D42" s="44"/>
      <c r="E42" s="44"/>
      <c r="F42" s="44"/>
      <c r="G42" s="44"/>
      <c r="H42" s="44"/>
      <c r="I42" s="44"/>
      <c r="J42" s="44"/>
      <c r="K42" s="44"/>
      <c r="L42" s="44"/>
      <c r="M42" s="39" t="str">
        <f t="shared" si="0"/>
        <v/>
      </c>
      <c r="N42" s="40" t="str">
        <f t="shared" si="1"/>
        <v/>
      </c>
      <c r="O42" s="41" t="str">
        <f t="shared" si="2"/>
        <v/>
      </c>
      <c r="P42" s="41" t="str">
        <f t="shared" si="3"/>
        <v/>
      </c>
      <c r="Q42" s="41" t="str">
        <f t="shared" si="4"/>
        <v/>
      </c>
      <c r="R42" s="42" t="str">
        <f t="shared" si="5"/>
        <v/>
      </c>
      <c r="S42" s="91"/>
      <c r="T42" s="43" t="str">
        <f t="shared" si="6"/>
        <v/>
      </c>
      <c r="U42" s="43" t="str">
        <f t="shared" si="7"/>
        <v/>
      </c>
      <c r="V42" s="43" t="str">
        <f t="shared" si="8"/>
        <v/>
      </c>
    </row>
    <row r="43" spans="1:22" s="3" customFormat="1" ht="27" customHeight="1" thickBot="1" x14ac:dyDescent="0.3">
      <c r="A43" s="104" t="str">
        <f>KRITERIEN!A77</f>
        <v/>
      </c>
      <c r="B43" s="105" t="str">
        <f>KRITERIENBOGEN!O66</f>
        <v/>
      </c>
      <c r="C43" s="44"/>
      <c r="D43" s="44"/>
      <c r="E43" s="44"/>
      <c r="F43" s="44"/>
      <c r="G43" s="44"/>
      <c r="H43" s="44"/>
      <c r="I43" s="44"/>
      <c r="J43" s="44"/>
      <c r="K43" s="44"/>
      <c r="L43" s="44"/>
      <c r="M43" s="39" t="str">
        <f t="shared" si="0"/>
        <v/>
      </c>
      <c r="N43" s="40" t="str">
        <f t="shared" si="1"/>
        <v/>
      </c>
      <c r="O43" s="41" t="str">
        <f t="shared" si="2"/>
        <v/>
      </c>
      <c r="P43" s="41" t="str">
        <f t="shared" si="3"/>
        <v/>
      </c>
      <c r="Q43" s="41" t="str">
        <f t="shared" si="4"/>
        <v/>
      </c>
      <c r="R43" s="42" t="str">
        <f t="shared" si="5"/>
        <v/>
      </c>
      <c r="S43" s="91"/>
      <c r="T43" s="43" t="str">
        <f t="shared" si="6"/>
        <v/>
      </c>
      <c r="U43" s="43" t="str">
        <f t="shared" si="7"/>
        <v/>
      </c>
      <c r="V43" s="43" t="str">
        <f t="shared" si="8"/>
        <v/>
      </c>
    </row>
    <row r="44" spans="1:22" s="3" customFormat="1" ht="27" customHeight="1" thickBot="1" x14ac:dyDescent="0.3">
      <c r="A44" s="104" t="str">
        <f>KRITERIEN!A82</f>
        <v/>
      </c>
      <c r="B44" s="105" t="str">
        <f>KRITERIENBOGEN!O70</f>
        <v/>
      </c>
      <c r="C44" s="44"/>
      <c r="D44" s="44"/>
      <c r="E44" s="44"/>
      <c r="F44" s="44"/>
      <c r="G44" s="44"/>
      <c r="H44" s="44"/>
      <c r="I44" s="44"/>
      <c r="J44" s="44"/>
      <c r="K44" s="44"/>
      <c r="L44" s="44"/>
      <c r="M44" s="39" t="str">
        <f t="shared" si="0"/>
        <v/>
      </c>
      <c r="N44" s="40" t="str">
        <f t="shared" si="1"/>
        <v/>
      </c>
      <c r="O44" s="41" t="str">
        <f t="shared" si="2"/>
        <v/>
      </c>
      <c r="P44" s="41" t="str">
        <f t="shared" si="3"/>
        <v/>
      </c>
      <c r="Q44" s="41" t="str">
        <f t="shared" si="4"/>
        <v/>
      </c>
      <c r="R44" s="42" t="str">
        <f t="shared" si="5"/>
        <v/>
      </c>
      <c r="S44" s="91"/>
      <c r="T44" s="43" t="str">
        <f t="shared" si="6"/>
        <v/>
      </c>
      <c r="U44" s="43" t="str">
        <f t="shared" si="7"/>
        <v/>
      </c>
      <c r="V44" s="43" t="str">
        <f t="shared" si="8"/>
        <v/>
      </c>
    </row>
    <row r="45" spans="1:22" s="3" customFormat="1" ht="27" customHeight="1" thickBot="1" x14ac:dyDescent="0.3">
      <c r="A45" s="104" t="str">
        <f>KRITERIEN!A83</f>
        <v/>
      </c>
      <c r="B45" s="105" t="str">
        <f>KRITERIENBOGEN!O71</f>
        <v/>
      </c>
      <c r="C45" s="44"/>
      <c r="D45" s="44"/>
      <c r="E45" s="44"/>
      <c r="F45" s="44"/>
      <c r="G45" s="44"/>
      <c r="H45" s="44"/>
      <c r="I45" s="44"/>
      <c r="J45" s="44"/>
      <c r="K45" s="44"/>
      <c r="L45" s="44"/>
      <c r="M45" s="39" t="str">
        <f t="shared" si="0"/>
        <v/>
      </c>
      <c r="N45" s="40" t="str">
        <f t="shared" si="1"/>
        <v/>
      </c>
      <c r="O45" s="41" t="str">
        <f t="shared" si="2"/>
        <v/>
      </c>
      <c r="P45" s="41" t="str">
        <f t="shared" si="3"/>
        <v/>
      </c>
      <c r="Q45" s="41" t="str">
        <f t="shared" si="4"/>
        <v/>
      </c>
      <c r="R45" s="42" t="str">
        <f t="shared" si="5"/>
        <v/>
      </c>
      <c r="S45" s="91"/>
      <c r="T45" s="43" t="str">
        <f t="shared" si="6"/>
        <v/>
      </c>
      <c r="U45" s="43" t="str">
        <f t="shared" si="7"/>
        <v/>
      </c>
      <c r="V45" s="43" t="str">
        <f t="shared" si="8"/>
        <v/>
      </c>
    </row>
    <row r="46" spans="1:22" s="3" customFormat="1" ht="27" customHeight="1" thickBot="1" x14ac:dyDescent="0.3">
      <c r="A46" s="104" t="str">
        <f>KRITERIEN!A84</f>
        <v/>
      </c>
      <c r="B46" s="105" t="str">
        <f>KRITERIENBOGEN!O72</f>
        <v/>
      </c>
      <c r="C46" s="44"/>
      <c r="D46" s="44"/>
      <c r="E46" s="44"/>
      <c r="F46" s="44"/>
      <c r="G46" s="44"/>
      <c r="H46" s="44"/>
      <c r="I46" s="44"/>
      <c r="J46" s="44"/>
      <c r="K46" s="44"/>
      <c r="L46" s="44"/>
      <c r="M46" s="39" t="str">
        <f t="shared" si="0"/>
        <v/>
      </c>
      <c r="N46" s="40" t="str">
        <f t="shared" si="1"/>
        <v/>
      </c>
      <c r="O46" s="41" t="str">
        <f t="shared" si="2"/>
        <v/>
      </c>
      <c r="P46" s="41" t="str">
        <f t="shared" si="3"/>
        <v/>
      </c>
      <c r="Q46" s="41" t="str">
        <f t="shared" si="4"/>
        <v/>
      </c>
      <c r="R46" s="42" t="str">
        <f t="shared" si="5"/>
        <v/>
      </c>
      <c r="S46" s="91"/>
      <c r="T46" s="43" t="str">
        <f t="shared" si="6"/>
        <v/>
      </c>
      <c r="U46" s="43" t="str">
        <f t="shared" si="7"/>
        <v/>
      </c>
      <c r="V46" s="43" t="str">
        <f t="shared" si="8"/>
        <v/>
      </c>
    </row>
    <row r="47" spans="1:22" s="3" customFormat="1" ht="27" customHeight="1" thickBot="1" x14ac:dyDescent="0.3">
      <c r="A47" s="104" t="str">
        <f>KRITERIEN!A85</f>
        <v/>
      </c>
      <c r="B47" s="105" t="str">
        <f>KRITERIENBOGEN!O73</f>
        <v/>
      </c>
      <c r="C47" s="44"/>
      <c r="D47" s="44"/>
      <c r="E47" s="44"/>
      <c r="F47" s="44"/>
      <c r="G47" s="44"/>
      <c r="H47" s="44"/>
      <c r="I47" s="44"/>
      <c r="J47" s="44"/>
      <c r="K47" s="44"/>
      <c r="L47" s="44"/>
      <c r="M47" s="39" t="str">
        <f t="shared" si="0"/>
        <v/>
      </c>
      <c r="N47" s="40" t="str">
        <f t="shared" si="1"/>
        <v/>
      </c>
      <c r="O47" s="41" t="str">
        <f t="shared" si="2"/>
        <v/>
      </c>
      <c r="P47" s="41" t="str">
        <f t="shared" si="3"/>
        <v/>
      </c>
      <c r="Q47" s="41" t="str">
        <f t="shared" si="4"/>
        <v/>
      </c>
      <c r="R47" s="42" t="str">
        <f t="shared" si="5"/>
        <v/>
      </c>
      <c r="S47" s="91"/>
      <c r="T47" s="43" t="str">
        <f t="shared" si="6"/>
        <v/>
      </c>
      <c r="U47" s="43" t="str">
        <f t="shared" si="7"/>
        <v/>
      </c>
      <c r="V47" s="43" t="str">
        <f t="shared" si="8"/>
        <v/>
      </c>
    </row>
    <row r="48" spans="1:22" s="3" customFormat="1" ht="27" customHeight="1" thickBot="1" x14ac:dyDescent="0.3">
      <c r="A48" s="104" t="str">
        <f>KRITERIEN!A86</f>
        <v/>
      </c>
      <c r="B48" s="105" t="str">
        <f>KRITERIENBOGEN!O74</f>
        <v/>
      </c>
      <c r="C48" s="44"/>
      <c r="D48" s="44"/>
      <c r="E48" s="44"/>
      <c r="F48" s="44"/>
      <c r="G48" s="44"/>
      <c r="H48" s="44"/>
      <c r="I48" s="44"/>
      <c r="J48" s="44"/>
      <c r="K48" s="44"/>
      <c r="L48" s="44"/>
      <c r="M48" s="39" t="str">
        <f t="shared" si="0"/>
        <v/>
      </c>
      <c r="N48" s="40" t="str">
        <f t="shared" si="1"/>
        <v/>
      </c>
      <c r="O48" s="41" t="str">
        <f t="shared" si="2"/>
        <v/>
      </c>
      <c r="P48" s="41" t="str">
        <f t="shared" si="3"/>
        <v/>
      </c>
      <c r="Q48" s="41" t="str">
        <f t="shared" si="4"/>
        <v/>
      </c>
      <c r="R48" s="42" t="str">
        <f t="shared" si="5"/>
        <v/>
      </c>
      <c r="S48" s="91"/>
      <c r="T48" s="43" t="str">
        <f t="shared" si="6"/>
        <v/>
      </c>
      <c r="U48" s="43" t="str">
        <f t="shared" si="7"/>
        <v/>
      </c>
      <c r="V48" s="43" t="str">
        <f t="shared" si="8"/>
        <v/>
      </c>
    </row>
    <row r="49" spans="1:22" s="3" customFormat="1" ht="27" customHeight="1" thickBot="1" x14ac:dyDescent="0.3">
      <c r="A49" s="104" t="str">
        <f>KRITERIEN!A91</f>
        <v/>
      </c>
      <c r="B49" s="105" t="str">
        <f>KRITERIENBOGEN!O78</f>
        <v/>
      </c>
      <c r="C49" s="44"/>
      <c r="D49" s="44"/>
      <c r="E49" s="44"/>
      <c r="F49" s="44"/>
      <c r="G49" s="44"/>
      <c r="H49" s="44"/>
      <c r="I49" s="44"/>
      <c r="J49" s="44"/>
      <c r="K49" s="44"/>
      <c r="L49" s="44"/>
      <c r="M49" s="39" t="str">
        <f t="shared" si="0"/>
        <v/>
      </c>
      <c r="N49" s="40" t="str">
        <f t="shared" si="1"/>
        <v/>
      </c>
      <c r="O49" s="41" t="str">
        <f t="shared" si="2"/>
        <v/>
      </c>
      <c r="P49" s="41" t="str">
        <f t="shared" si="3"/>
        <v/>
      </c>
      <c r="Q49" s="41" t="str">
        <f t="shared" si="4"/>
        <v/>
      </c>
      <c r="R49" s="42" t="str">
        <f t="shared" si="5"/>
        <v/>
      </c>
      <c r="S49" s="91"/>
      <c r="T49" s="43" t="str">
        <f t="shared" si="6"/>
        <v/>
      </c>
      <c r="U49" s="43" t="str">
        <f t="shared" si="7"/>
        <v/>
      </c>
      <c r="V49" s="43" t="str">
        <f t="shared" si="8"/>
        <v/>
      </c>
    </row>
    <row r="50" spans="1:22" s="3" customFormat="1" ht="27" customHeight="1" thickBot="1" x14ac:dyDescent="0.3">
      <c r="A50" s="104" t="str">
        <f>KRITERIEN!A92</f>
        <v/>
      </c>
      <c r="B50" s="105" t="str">
        <f>KRITERIENBOGEN!O79</f>
        <v/>
      </c>
      <c r="C50" s="44"/>
      <c r="D50" s="44"/>
      <c r="E50" s="44"/>
      <c r="F50" s="44"/>
      <c r="G50" s="44"/>
      <c r="H50" s="44"/>
      <c r="I50" s="44"/>
      <c r="J50" s="44"/>
      <c r="K50" s="44"/>
      <c r="L50" s="44"/>
      <c r="M50" s="39" t="str">
        <f t="shared" si="0"/>
        <v/>
      </c>
      <c r="N50" s="40" t="str">
        <f t="shared" si="1"/>
        <v/>
      </c>
      <c r="O50" s="41" t="str">
        <f t="shared" si="2"/>
        <v/>
      </c>
      <c r="P50" s="41" t="str">
        <f t="shared" si="3"/>
        <v/>
      </c>
      <c r="Q50" s="41" t="str">
        <f t="shared" si="4"/>
        <v/>
      </c>
      <c r="R50" s="42" t="str">
        <f t="shared" si="5"/>
        <v/>
      </c>
      <c r="S50" s="91"/>
      <c r="T50" s="43" t="str">
        <f t="shared" si="6"/>
        <v/>
      </c>
      <c r="U50" s="43" t="str">
        <f t="shared" si="7"/>
        <v/>
      </c>
      <c r="V50" s="43" t="str">
        <f t="shared" si="8"/>
        <v/>
      </c>
    </row>
    <row r="51" spans="1:22" s="3" customFormat="1" ht="27" customHeight="1" thickBot="1" x14ac:dyDescent="0.3">
      <c r="A51" s="104" t="str">
        <f>KRITERIEN!A93</f>
        <v/>
      </c>
      <c r="B51" s="105" t="str">
        <f>KRITERIENBOGEN!O80</f>
        <v/>
      </c>
      <c r="C51" s="44"/>
      <c r="D51" s="44"/>
      <c r="E51" s="44"/>
      <c r="F51" s="44"/>
      <c r="G51" s="44"/>
      <c r="H51" s="44"/>
      <c r="I51" s="44"/>
      <c r="J51" s="44"/>
      <c r="K51" s="44"/>
      <c r="L51" s="44"/>
      <c r="M51" s="39" t="str">
        <f t="shared" si="0"/>
        <v/>
      </c>
      <c r="N51" s="40" t="str">
        <f t="shared" si="1"/>
        <v/>
      </c>
      <c r="O51" s="41" t="str">
        <f t="shared" si="2"/>
        <v/>
      </c>
      <c r="P51" s="41" t="str">
        <f t="shared" si="3"/>
        <v/>
      </c>
      <c r="Q51" s="41" t="str">
        <f t="shared" si="4"/>
        <v/>
      </c>
      <c r="R51" s="42" t="str">
        <f t="shared" si="5"/>
        <v/>
      </c>
      <c r="S51" s="91"/>
      <c r="T51" s="43" t="str">
        <f t="shared" si="6"/>
        <v/>
      </c>
      <c r="U51" s="43" t="str">
        <f t="shared" si="7"/>
        <v/>
      </c>
      <c r="V51" s="43" t="str">
        <f t="shared" si="8"/>
        <v/>
      </c>
    </row>
    <row r="52" spans="1:22" s="3" customFormat="1" ht="27" customHeight="1" thickBot="1" x14ac:dyDescent="0.3">
      <c r="A52" s="104" t="str">
        <f>KRITERIEN!A94</f>
        <v/>
      </c>
      <c r="B52" s="105" t="str">
        <f>KRITERIENBOGEN!O81</f>
        <v/>
      </c>
      <c r="C52" s="44"/>
      <c r="D52" s="44"/>
      <c r="E52" s="44"/>
      <c r="F52" s="44"/>
      <c r="G52" s="44"/>
      <c r="H52" s="44"/>
      <c r="I52" s="44"/>
      <c r="J52" s="44"/>
      <c r="K52" s="44"/>
      <c r="L52" s="44"/>
      <c r="M52" s="39" t="str">
        <f t="shared" si="0"/>
        <v/>
      </c>
      <c r="N52" s="40" t="str">
        <f t="shared" si="1"/>
        <v/>
      </c>
      <c r="O52" s="41" t="str">
        <f t="shared" si="2"/>
        <v/>
      </c>
      <c r="P52" s="41" t="str">
        <f t="shared" si="3"/>
        <v/>
      </c>
      <c r="Q52" s="41" t="str">
        <f t="shared" si="4"/>
        <v/>
      </c>
      <c r="R52" s="42" t="str">
        <f t="shared" si="5"/>
        <v/>
      </c>
      <c r="S52" s="91"/>
      <c r="T52" s="43" t="str">
        <f t="shared" si="6"/>
        <v/>
      </c>
      <c r="U52" s="43" t="str">
        <f t="shared" si="7"/>
        <v/>
      </c>
      <c r="V52" s="43" t="str">
        <f t="shared" si="8"/>
        <v/>
      </c>
    </row>
    <row r="53" spans="1:22" s="3" customFormat="1" ht="27" customHeight="1" thickBot="1" x14ac:dyDescent="0.3">
      <c r="A53" s="104" t="str">
        <f>KRITERIEN!A95</f>
        <v/>
      </c>
      <c r="B53" s="105" t="str">
        <f>KRITERIENBOGEN!O82</f>
        <v/>
      </c>
      <c r="C53" s="44"/>
      <c r="D53" s="44"/>
      <c r="E53" s="44"/>
      <c r="F53" s="44"/>
      <c r="G53" s="44"/>
      <c r="H53" s="44"/>
      <c r="I53" s="44"/>
      <c r="J53" s="44"/>
      <c r="K53" s="44"/>
      <c r="L53" s="44"/>
      <c r="M53" s="39" t="str">
        <f t="shared" si="0"/>
        <v/>
      </c>
      <c r="N53" s="40" t="str">
        <f t="shared" si="1"/>
        <v/>
      </c>
      <c r="O53" s="41" t="str">
        <f t="shared" si="2"/>
        <v/>
      </c>
      <c r="P53" s="41" t="str">
        <f t="shared" si="3"/>
        <v/>
      </c>
      <c r="Q53" s="41" t="str">
        <f t="shared" si="4"/>
        <v/>
      </c>
      <c r="R53" s="42" t="str">
        <f t="shared" si="5"/>
        <v/>
      </c>
      <c r="S53" s="91"/>
      <c r="T53" s="43" t="str">
        <f t="shared" si="6"/>
        <v/>
      </c>
      <c r="U53" s="43" t="str">
        <f t="shared" si="7"/>
        <v/>
      </c>
      <c r="V53" s="43" t="str">
        <f t="shared" si="8"/>
        <v/>
      </c>
    </row>
    <row r="54" spans="1:22" s="3" customFormat="1" ht="27" customHeight="1" thickBot="1" x14ac:dyDescent="0.3">
      <c r="A54" s="104" t="str">
        <f>KRITERIEN!A100</f>
        <v/>
      </c>
      <c r="B54" s="105" t="str">
        <f>KRITERIENBOGEN!O86</f>
        <v/>
      </c>
      <c r="C54" s="44"/>
      <c r="D54" s="44"/>
      <c r="E54" s="44"/>
      <c r="F54" s="44"/>
      <c r="G54" s="44"/>
      <c r="H54" s="44"/>
      <c r="I54" s="44"/>
      <c r="J54" s="44"/>
      <c r="K54" s="44"/>
      <c r="L54" s="44"/>
      <c r="M54" s="39" t="str">
        <f t="shared" si="0"/>
        <v/>
      </c>
      <c r="N54" s="40" t="str">
        <f t="shared" si="1"/>
        <v/>
      </c>
      <c r="O54" s="41" t="str">
        <f t="shared" si="2"/>
        <v/>
      </c>
      <c r="P54" s="41" t="str">
        <f t="shared" si="3"/>
        <v/>
      </c>
      <c r="Q54" s="41" t="str">
        <f t="shared" si="4"/>
        <v/>
      </c>
      <c r="R54" s="42" t="str">
        <f t="shared" si="5"/>
        <v/>
      </c>
      <c r="S54" s="91"/>
      <c r="T54" s="43" t="str">
        <f t="shared" si="6"/>
        <v/>
      </c>
      <c r="U54" s="43" t="str">
        <f t="shared" si="7"/>
        <v/>
      </c>
      <c r="V54" s="43" t="str">
        <f t="shared" si="8"/>
        <v/>
      </c>
    </row>
    <row r="55" spans="1:22" s="3" customFormat="1" ht="27" customHeight="1" thickBot="1" x14ac:dyDescent="0.3">
      <c r="A55" s="104" t="str">
        <f>KRITERIEN!A101</f>
        <v/>
      </c>
      <c r="B55" s="105" t="str">
        <f>KRITERIENBOGEN!O87</f>
        <v/>
      </c>
      <c r="C55" s="44"/>
      <c r="D55" s="44"/>
      <c r="E55" s="44"/>
      <c r="F55" s="44"/>
      <c r="G55" s="44"/>
      <c r="H55" s="44"/>
      <c r="I55" s="44"/>
      <c r="J55" s="44"/>
      <c r="K55" s="44"/>
      <c r="L55" s="44"/>
      <c r="M55" s="39" t="str">
        <f t="shared" si="0"/>
        <v/>
      </c>
      <c r="N55" s="40" t="str">
        <f t="shared" si="1"/>
        <v/>
      </c>
      <c r="O55" s="41" t="str">
        <f t="shared" si="2"/>
        <v/>
      </c>
      <c r="P55" s="41" t="str">
        <f t="shared" si="3"/>
        <v/>
      </c>
      <c r="Q55" s="41" t="str">
        <f t="shared" si="4"/>
        <v/>
      </c>
      <c r="R55" s="42" t="str">
        <f t="shared" si="5"/>
        <v/>
      </c>
      <c r="S55" s="91"/>
      <c r="T55" s="43" t="str">
        <f t="shared" si="6"/>
        <v/>
      </c>
      <c r="U55" s="43" t="str">
        <f t="shared" si="7"/>
        <v/>
      </c>
      <c r="V55" s="43" t="str">
        <f t="shared" si="8"/>
        <v/>
      </c>
    </row>
    <row r="56" spans="1:22" s="3" customFormat="1" ht="27" customHeight="1" thickBot="1" x14ac:dyDescent="0.3">
      <c r="A56" s="104" t="str">
        <f>KRITERIEN!A102</f>
        <v/>
      </c>
      <c r="B56" s="105" t="str">
        <f>KRITERIENBOGEN!O88</f>
        <v/>
      </c>
      <c r="C56" s="44"/>
      <c r="D56" s="44"/>
      <c r="E56" s="44"/>
      <c r="F56" s="44"/>
      <c r="G56" s="44"/>
      <c r="H56" s="44"/>
      <c r="I56" s="44"/>
      <c r="J56" s="44"/>
      <c r="K56" s="44"/>
      <c r="L56" s="44"/>
      <c r="M56" s="39" t="str">
        <f t="shared" si="0"/>
        <v/>
      </c>
      <c r="N56" s="40" t="str">
        <f t="shared" si="1"/>
        <v/>
      </c>
      <c r="O56" s="41" t="str">
        <f t="shared" si="2"/>
        <v/>
      </c>
      <c r="P56" s="41" t="str">
        <f t="shared" si="3"/>
        <v/>
      </c>
      <c r="Q56" s="41" t="str">
        <f t="shared" si="4"/>
        <v/>
      </c>
      <c r="R56" s="42" t="str">
        <f t="shared" si="5"/>
        <v/>
      </c>
      <c r="S56" s="91"/>
      <c r="T56" s="43" t="str">
        <f t="shared" si="6"/>
        <v/>
      </c>
      <c r="U56" s="43" t="str">
        <f t="shared" si="7"/>
        <v/>
      </c>
      <c r="V56" s="43" t="str">
        <f t="shared" si="8"/>
        <v/>
      </c>
    </row>
    <row r="57" spans="1:22" s="3" customFormat="1" ht="27" customHeight="1" thickBot="1" x14ac:dyDescent="0.3">
      <c r="A57" s="104" t="str">
        <f>KRITERIEN!A103</f>
        <v/>
      </c>
      <c r="B57" s="105" t="str">
        <f>KRITERIENBOGEN!O89</f>
        <v/>
      </c>
      <c r="C57" s="44"/>
      <c r="D57" s="44"/>
      <c r="E57" s="44"/>
      <c r="F57" s="44"/>
      <c r="G57" s="44"/>
      <c r="H57" s="44"/>
      <c r="I57" s="44"/>
      <c r="J57" s="44"/>
      <c r="K57" s="44"/>
      <c r="L57" s="44"/>
      <c r="M57" s="39" t="str">
        <f t="shared" si="0"/>
        <v/>
      </c>
      <c r="N57" s="40" t="str">
        <f t="shared" si="1"/>
        <v/>
      </c>
      <c r="O57" s="41" t="str">
        <f t="shared" si="2"/>
        <v/>
      </c>
      <c r="P57" s="41" t="str">
        <f t="shared" si="3"/>
        <v/>
      </c>
      <c r="Q57" s="41" t="str">
        <f t="shared" si="4"/>
        <v/>
      </c>
      <c r="R57" s="42" t="str">
        <f t="shared" si="5"/>
        <v/>
      </c>
      <c r="S57" s="91"/>
      <c r="T57" s="43" t="str">
        <f t="shared" si="6"/>
        <v/>
      </c>
      <c r="U57" s="43" t="str">
        <f t="shared" si="7"/>
        <v/>
      </c>
      <c r="V57" s="43" t="str">
        <f t="shared" si="8"/>
        <v/>
      </c>
    </row>
    <row r="58" spans="1:22" ht="27" customHeight="1" thickBot="1" x14ac:dyDescent="0.3">
      <c r="A58" s="104" t="str">
        <f>KRITERIEN!A104</f>
        <v/>
      </c>
      <c r="B58" s="105" t="str">
        <f>KRITERIENBOGEN!O90</f>
        <v/>
      </c>
      <c r="C58" s="44"/>
      <c r="D58" s="44"/>
      <c r="E58" s="44"/>
      <c r="F58" s="44"/>
      <c r="G58" s="44"/>
      <c r="H58" s="44"/>
      <c r="I58" s="44"/>
      <c r="J58" s="44"/>
      <c r="K58" s="44"/>
      <c r="L58" s="44"/>
      <c r="M58" s="39" t="str">
        <f t="shared" si="0"/>
        <v/>
      </c>
      <c r="N58" s="40" t="str">
        <f t="shared" si="1"/>
        <v/>
      </c>
      <c r="O58" s="41" t="str">
        <f t="shared" si="2"/>
        <v/>
      </c>
      <c r="P58" s="41" t="str">
        <f t="shared" si="3"/>
        <v/>
      </c>
      <c r="Q58" s="41" t="str">
        <f t="shared" si="4"/>
        <v/>
      </c>
      <c r="R58" s="42" t="str">
        <f t="shared" si="5"/>
        <v/>
      </c>
      <c r="T58" s="43" t="str">
        <f t="shared" si="6"/>
        <v/>
      </c>
      <c r="U58" s="43" t="str">
        <f t="shared" si="7"/>
        <v/>
      </c>
      <c r="V58" s="43" t="str">
        <f t="shared" si="8"/>
        <v/>
      </c>
    </row>
    <row r="73" spans="16:265" x14ac:dyDescent="0.25">
      <c r="P73" s="9"/>
      <c r="Q73" s="3"/>
      <c r="R73" s="3"/>
      <c r="JE73" s="4"/>
    </row>
    <row r="74" spans="16:265" x14ac:dyDescent="0.25">
      <c r="P74" s="9"/>
      <c r="Q74" s="3"/>
      <c r="R74" s="3"/>
      <c r="JE74" s="4"/>
    </row>
    <row r="75" spans="16:265" x14ac:dyDescent="0.25">
      <c r="P75" s="9"/>
      <c r="Q75" s="3"/>
      <c r="R75" s="3"/>
      <c r="JE75" s="4"/>
    </row>
    <row r="76" spans="16:265" x14ac:dyDescent="0.25">
      <c r="P76" s="9"/>
      <c r="Q76" s="3"/>
      <c r="R76" s="3"/>
      <c r="JE76" s="4"/>
    </row>
    <row r="77" spans="16:265" x14ac:dyDescent="0.25">
      <c r="P77" s="9"/>
      <c r="Q77" s="3"/>
      <c r="R77" s="3"/>
      <c r="JE77" s="4"/>
    </row>
    <row r="78" spans="16:265" x14ac:dyDescent="0.25">
      <c r="P78" s="9"/>
      <c r="Q78" s="3"/>
      <c r="R78" s="3"/>
      <c r="JE78" s="4"/>
    </row>
    <row r="79" spans="16:265" x14ac:dyDescent="0.25">
      <c r="P79" s="9"/>
      <c r="Q79" s="3"/>
      <c r="R79" s="3"/>
      <c r="JE79" s="4"/>
    </row>
    <row r="80" spans="16:265" x14ac:dyDescent="0.25">
      <c r="P80" s="9"/>
      <c r="Q80" s="3"/>
      <c r="R80" s="3"/>
      <c r="JE80" s="4"/>
    </row>
    <row r="81" spans="16:265" x14ac:dyDescent="0.25">
      <c r="P81" s="9"/>
      <c r="Q81" s="3"/>
      <c r="R81" s="3"/>
      <c r="JE81" s="4"/>
    </row>
    <row r="82" spans="16:265" x14ac:dyDescent="0.25">
      <c r="P82" s="9"/>
      <c r="Q82" s="3"/>
      <c r="R82" s="3"/>
      <c r="JE82" s="4"/>
    </row>
    <row r="83" spans="16:265" x14ac:dyDescent="0.25">
      <c r="P83" s="9"/>
      <c r="Q83" s="3"/>
      <c r="R83" s="3"/>
      <c r="JE83" s="4"/>
    </row>
    <row r="84" spans="16:265" x14ac:dyDescent="0.25">
      <c r="P84" s="9"/>
      <c r="Q84" s="3"/>
      <c r="R84" s="3"/>
      <c r="JE84" s="4"/>
    </row>
    <row r="85" spans="16:265" x14ac:dyDescent="0.25">
      <c r="P85" s="9"/>
      <c r="Q85" s="3"/>
      <c r="R85" s="3"/>
      <c r="JE85" s="4"/>
    </row>
    <row r="86" spans="16:265" x14ac:dyDescent="0.25">
      <c r="P86" s="9"/>
      <c r="Q86" s="3"/>
      <c r="R86" s="3"/>
      <c r="JE86" s="4"/>
    </row>
    <row r="87" spans="16:265" x14ac:dyDescent="0.25">
      <c r="P87" s="9"/>
      <c r="Q87" s="3"/>
      <c r="R87" s="3"/>
      <c r="JE87" s="4"/>
    </row>
    <row r="88" spans="16:265" x14ac:dyDescent="0.25">
      <c r="P88" s="9"/>
      <c r="Q88" s="3"/>
      <c r="R88" s="3"/>
      <c r="JE88" s="4"/>
    </row>
    <row r="89" spans="16:265" x14ac:dyDescent="0.25">
      <c r="P89" s="9"/>
      <c r="Q89" s="3"/>
      <c r="R89" s="3"/>
      <c r="JE89" s="4"/>
    </row>
    <row r="90" spans="16:265" x14ac:dyDescent="0.25">
      <c r="P90" s="9"/>
      <c r="Q90" s="3"/>
      <c r="R90" s="3"/>
      <c r="JE90" s="4"/>
    </row>
    <row r="91" spans="16:265" x14ac:dyDescent="0.25">
      <c r="P91" s="9"/>
      <c r="Q91" s="3"/>
      <c r="R91" s="3"/>
      <c r="JE91" s="4"/>
    </row>
    <row r="92" spans="16:265" x14ac:dyDescent="0.25">
      <c r="P92" s="9"/>
      <c r="Q92" s="3"/>
      <c r="R92" s="3"/>
      <c r="JE92" s="4"/>
    </row>
    <row r="93" spans="16:265" x14ac:dyDescent="0.25">
      <c r="P93" s="9"/>
      <c r="Q93" s="3"/>
      <c r="R93" s="3"/>
      <c r="JE93" s="4"/>
    </row>
    <row r="94" spans="16:265" x14ac:dyDescent="0.25">
      <c r="P94" s="9"/>
      <c r="Q94" s="3"/>
      <c r="R94" s="3"/>
      <c r="JE94" s="4"/>
    </row>
    <row r="95" spans="16:265" x14ac:dyDescent="0.25">
      <c r="P95" s="9"/>
      <c r="Q95" s="3"/>
      <c r="R95" s="3"/>
      <c r="JE95" s="4"/>
    </row>
    <row r="96" spans="16:265" x14ac:dyDescent="0.25">
      <c r="P96" s="9"/>
      <c r="Q96" s="3"/>
      <c r="R96" s="3"/>
      <c r="JE96" s="4"/>
    </row>
    <row r="97" spans="16:265" x14ac:dyDescent="0.25">
      <c r="P97" s="9"/>
      <c r="Q97" s="3"/>
      <c r="R97" s="3"/>
      <c r="JE97" s="4"/>
    </row>
    <row r="98" spans="16:265" x14ac:dyDescent="0.25">
      <c r="P98" s="9"/>
      <c r="Q98" s="3"/>
      <c r="R98" s="3"/>
      <c r="JE98" s="4"/>
    </row>
    <row r="99" spans="16:265" x14ac:dyDescent="0.25">
      <c r="P99" s="9"/>
      <c r="Q99" s="3"/>
      <c r="R99" s="3"/>
      <c r="JE99" s="4"/>
    </row>
    <row r="100" spans="16:265" x14ac:dyDescent="0.25">
      <c r="P100" s="9"/>
      <c r="Q100" s="3"/>
      <c r="R100" s="3"/>
      <c r="JE100" s="4"/>
    </row>
    <row r="101" spans="16:265" x14ac:dyDescent="0.25">
      <c r="P101" s="9"/>
      <c r="Q101" s="3"/>
      <c r="R101" s="3"/>
      <c r="JE101" s="4"/>
    </row>
    <row r="102" spans="16:265" x14ac:dyDescent="0.25">
      <c r="P102" s="9"/>
      <c r="Q102" s="3"/>
      <c r="R102" s="3"/>
      <c r="JE102" s="4"/>
    </row>
    <row r="103" spans="16:265" x14ac:dyDescent="0.25">
      <c r="P103" s="9"/>
      <c r="Q103" s="3"/>
      <c r="R103" s="3"/>
      <c r="JE103" s="4"/>
    </row>
    <row r="104" spans="16:265" x14ac:dyDescent="0.25">
      <c r="P104" s="9"/>
      <c r="Q104" s="3"/>
      <c r="R104" s="3"/>
      <c r="JE104" s="4"/>
    </row>
    <row r="105" spans="16:265" x14ac:dyDescent="0.25">
      <c r="P105" s="9"/>
      <c r="Q105" s="3"/>
      <c r="R105" s="3"/>
      <c r="JE105" s="4"/>
    </row>
    <row r="106" spans="16:265" x14ac:dyDescent="0.25">
      <c r="P106" s="9"/>
      <c r="Q106" s="3"/>
      <c r="R106" s="3"/>
      <c r="JE106" s="4"/>
    </row>
    <row r="107" spans="16:265" x14ac:dyDescent="0.25">
      <c r="P107" s="9"/>
      <c r="Q107" s="3"/>
      <c r="R107" s="3"/>
      <c r="JE107" s="4"/>
    </row>
    <row r="108" spans="16:265" x14ac:dyDescent="0.25">
      <c r="P108" s="9"/>
      <c r="Q108" s="3"/>
      <c r="R108" s="3"/>
      <c r="JE108" s="4"/>
    </row>
    <row r="109" spans="16:265" x14ac:dyDescent="0.25">
      <c r="P109" s="9"/>
      <c r="Q109" s="3"/>
      <c r="R109" s="3"/>
      <c r="JE109" s="4"/>
    </row>
    <row r="110" spans="16:265" x14ac:dyDescent="0.25">
      <c r="P110" s="9"/>
      <c r="Q110" s="3"/>
      <c r="R110" s="3"/>
      <c r="JE110" s="4"/>
    </row>
    <row r="111" spans="16:265" x14ac:dyDescent="0.25">
      <c r="P111" s="9"/>
      <c r="Q111" s="3"/>
      <c r="R111" s="3"/>
      <c r="JE111" s="4"/>
    </row>
    <row r="112" spans="16:265" x14ac:dyDescent="0.25">
      <c r="P112" s="9"/>
      <c r="Q112" s="3"/>
      <c r="R112" s="3"/>
      <c r="JE112" s="4"/>
    </row>
    <row r="113" spans="16:265" x14ac:dyDescent="0.25">
      <c r="P113" s="9"/>
      <c r="Q113" s="3"/>
      <c r="R113" s="3"/>
      <c r="JE113" s="4"/>
    </row>
    <row r="114" spans="16:265" x14ac:dyDescent="0.25">
      <c r="P114" s="9"/>
      <c r="Q114" s="3"/>
      <c r="R114" s="3"/>
      <c r="JE114" s="4"/>
    </row>
    <row r="115" spans="16:265" x14ac:dyDescent="0.25">
      <c r="P115" s="9"/>
      <c r="Q115" s="3"/>
      <c r="R115" s="3"/>
      <c r="JE115" s="4"/>
    </row>
    <row r="116" spans="16:265" x14ac:dyDescent="0.25">
      <c r="P116" s="9"/>
      <c r="Q116" s="3"/>
      <c r="R116" s="3"/>
      <c r="JE116" s="4"/>
    </row>
    <row r="117" spans="16:265" x14ac:dyDescent="0.25">
      <c r="P117" s="9"/>
      <c r="Q117" s="3"/>
      <c r="R117" s="3"/>
      <c r="JE117" s="4"/>
    </row>
    <row r="118" spans="16:265" x14ac:dyDescent="0.25">
      <c r="P118" s="9"/>
      <c r="Q118" s="3"/>
      <c r="R118" s="3"/>
      <c r="JE118" s="4"/>
    </row>
    <row r="119" spans="16:265" x14ac:dyDescent="0.25">
      <c r="P119" s="9"/>
      <c r="Q119" s="3"/>
      <c r="R119" s="3"/>
      <c r="JE119" s="4"/>
    </row>
    <row r="120" spans="16:265" x14ac:dyDescent="0.25">
      <c r="P120" s="9"/>
      <c r="Q120" s="3"/>
      <c r="R120" s="3"/>
      <c r="JE120" s="4"/>
    </row>
    <row r="121" spans="16:265" x14ac:dyDescent="0.25">
      <c r="P121" s="9"/>
      <c r="Q121" s="3"/>
      <c r="R121" s="3"/>
      <c r="JE121" s="4"/>
    </row>
    <row r="122" spans="16:265" x14ac:dyDescent="0.25">
      <c r="P122" s="9"/>
      <c r="Q122" s="3"/>
      <c r="R122" s="3"/>
      <c r="JE122" s="4"/>
    </row>
    <row r="123" spans="16:265" x14ac:dyDescent="0.25">
      <c r="P123" s="9"/>
      <c r="Q123" s="3"/>
      <c r="R123" s="3"/>
      <c r="JE123" s="4"/>
    </row>
    <row r="124" spans="16:265" x14ac:dyDescent="0.25">
      <c r="P124" s="9"/>
      <c r="Q124" s="3"/>
      <c r="R124" s="3"/>
      <c r="JE124" s="4"/>
    </row>
    <row r="125" spans="16:265" x14ac:dyDescent="0.25">
      <c r="P125" s="9"/>
      <c r="Q125" s="3"/>
      <c r="R125" s="3"/>
      <c r="JE125" s="4"/>
    </row>
    <row r="126" spans="16:265" x14ac:dyDescent="0.25">
      <c r="P126" s="9"/>
      <c r="Q126" s="3"/>
      <c r="R126" s="3"/>
      <c r="JE126" s="4"/>
    </row>
    <row r="127" spans="16:265" x14ac:dyDescent="0.25">
      <c r="P127" s="9"/>
      <c r="Q127" s="3"/>
      <c r="R127" s="3"/>
      <c r="JE127" s="4"/>
    </row>
    <row r="128" spans="16:265" x14ac:dyDescent="0.25">
      <c r="P128" s="9"/>
      <c r="Q128" s="3"/>
      <c r="R128" s="3"/>
      <c r="JE128" s="4"/>
    </row>
    <row r="129" spans="16:265" x14ac:dyDescent="0.25">
      <c r="P129" s="9"/>
      <c r="Q129" s="3"/>
      <c r="R129" s="3"/>
      <c r="JE129" s="4"/>
    </row>
    <row r="130" spans="16:265" x14ac:dyDescent="0.25">
      <c r="P130" s="9"/>
      <c r="Q130" s="3"/>
      <c r="R130" s="3"/>
      <c r="JE130" s="4"/>
    </row>
    <row r="131" spans="16:265" x14ac:dyDescent="0.25">
      <c r="P131" s="9"/>
      <c r="Q131" s="3"/>
      <c r="R131" s="3"/>
      <c r="JE131" s="4"/>
    </row>
    <row r="132" spans="16:265" x14ac:dyDescent="0.25">
      <c r="P132" s="9"/>
      <c r="Q132" s="3"/>
      <c r="R132" s="3"/>
      <c r="JE132" s="4"/>
    </row>
    <row r="133" spans="16:265" x14ac:dyDescent="0.25">
      <c r="P133" s="9"/>
      <c r="Q133" s="3"/>
      <c r="R133" s="3"/>
      <c r="JE133" s="4"/>
    </row>
    <row r="134" spans="16:265" x14ac:dyDescent="0.25">
      <c r="P134" s="9"/>
      <c r="Q134" s="3"/>
      <c r="R134" s="3"/>
      <c r="JE134" s="4"/>
    </row>
    <row r="135" spans="16:265" x14ac:dyDescent="0.25">
      <c r="P135" s="9"/>
      <c r="Q135" s="3"/>
      <c r="R135" s="3"/>
      <c r="JE135" s="4"/>
    </row>
    <row r="136" spans="16:265" x14ac:dyDescent="0.25">
      <c r="P136" s="9"/>
      <c r="Q136" s="3"/>
      <c r="R136" s="3"/>
      <c r="JE136" s="4"/>
    </row>
    <row r="137" spans="16:265" x14ac:dyDescent="0.25">
      <c r="P137" s="9"/>
      <c r="Q137" s="3"/>
      <c r="R137" s="3"/>
      <c r="JE137" s="4"/>
    </row>
    <row r="138" spans="16:265" x14ac:dyDescent="0.25">
      <c r="P138" s="9"/>
      <c r="Q138" s="3"/>
      <c r="R138" s="3"/>
      <c r="JE138" s="4"/>
    </row>
    <row r="139" spans="16:265" x14ac:dyDescent="0.25">
      <c r="P139" s="9"/>
      <c r="Q139" s="3"/>
      <c r="R139" s="3"/>
      <c r="JE139" s="4"/>
    </row>
    <row r="140" spans="16:265" x14ac:dyDescent="0.25">
      <c r="P140" s="9"/>
      <c r="Q140" s="3"/>
      <c r="R140" s="3"/>
      <c r="JE140" s="4"/>
    </row>
    <row r="141" spans="16:265" x14ac:dyDescent="0.25">
      <c r="P141" s="9"/>
      <c r="Q141" s="3"/>
      <c r="R141" s="3"/>
      <c r="JE141" s="4"/>
    </row>
    <row r="142" spans="16:265" x14ac:dyDescent="0.25">
      <c r="P142" s="9"/>
      <c r="Q142" s="3"/>
      <c r="R142" s="3"/>
      <c r="JE142" s="4"/>
    </row>
    <row r="143" spans="16:265" x14ac:dyDescent="0.25">
      <c r="P143" s="9"/>
      <c r="Q143" s="3"/>
      <c r="R143" s="3"/>
      <c r="JE143" s="4"/>
    </row>
    <row r="144" spans="16:265" x14ac:dyDescent="0.25">
      <c r="P144" s="9"/>
      <c r="Q144" s="3"/>
      <c r="R144" s="3"/>
      <c r="JE144" s="4"/>
    </row>
    <row r="145" spans="16:265" x14ac:dyDescent="0.25">
      <c r="P145" s="9"/>
      <c r="Q145" s="3"/>
      <c r="R145" s="3"/>
      <c r="JE145" s="4"/>
    </row>
    <row r="146" spans="16:265" x14ac:dyDescent="0.25">
      <c r="P146" s="9"/>
      <c r="Q146" s="3"/>
      <c r="R146" s="3"/>
      <c r="JE146" s="4"/>
    </row>
    <row r="147" spans="16:265" x14ac:dyDescent="0.25">
      <c r="P147" s="9"/>
      <c r="Q147" s="3"/>
      <c r="R147" s="3"/>
      <c r="JE147" s="4"/>
    </row>
    <row r="148" spans="16:265" x14ac:dyDescent="0.25">
      <c r="P148" s="9"/>
      <c r="Q148" s="3"/>
      <c r="R148" s="3"/>
      <c r="JE148" s="4"/>
    </row>
    <row r="149" spans="16:265" x14ac:dyDescent="0.25">
      <c r="P149" s="9"/>
      <c r="Q149" s="3"/>
      <c r="R149" s="3"/>
      <c r="JE149" s="4"/>
    </row>
    <row r="150" spans="16:265" x14ac:dyDescent="0.25">
      <c r="P150" s="9"/>
      <c r="Q150" s="3"/>
      <c r="R150" s="3"/>
      <c r="JE150" s="4"/>
    </row>
    <row r="151" spans="16:265" x14ac:dyDescent="0.25">
      <c r="P151" s="9"/>
      <c r="Q151" s="3"/>
      <c r="R151" s="3"/>
      <c r="JE151" s="4"/>
    </row>
    <row r="152" spans="16:265" x14ac:dyDescent="0.25">
      <c r="P152" s="9"/>
      <c r="Q152" s="3"/>
      <c r="R152" s="3"/>
      <c r="JE152" s="4"/>
    </row>
    <row r="153" spans="16:265" x14ac:dyDescent="0.25">
      <c r="P153" s="9"/>
      <c r="Q153" s="3"/>
      <c r="R153" s="3"/>
      <c r="JE153" s="4"/>
    </row>
    <row r="154" spans="16:265" x14ac:dyDescent="0.25">
      <c r="P154" s="9"/>
      <c r="Q154" s="3"/>
      <c r="R154" s="3"/>
      <c r="JE154" s="4"/>
    </row>
    <row r="155" spans="16:265" x14ac:dyDescent="0.25">
      <c r="P155" s="9"/>
      <c r="Q155" s="3"/>
      <c r="R155" s="3"/>
      <c r="JE155" s="4"/>
    </row>
    <row r="156" spans="16:265" x14ac:dyDescent="0.25">
      <c r="P156" s="9"/>
      <c r="Q156" s="3"/>
      <c r="R156" s="3"/>
      <c r="JE156" s="4"/>
    </row>
    <row r="157" spans="16:265" x14ac:dyDescent="0.25">
      <c r="P157" s="9"/>
      <c r="Q157" s="3"/>
      <c r="R157" s="3"/>
      <c r="JE157" s="4"/>
    </row>
    <row r="158" spans="16:265" x14ac:dyDescent="0.25">
      <c r="P158" s="9"/>
      <c r="Q158" s="3"/>
      <c r="R158" s="3"/>
      <c r="JE158" s="4"/>
    </row>
    <row r="159" spans="16:265" x14ac:dyDescent="0.25">
      <c r="P159" s="9"/>
      <c r="Q159" s="3"/>
      <c r="R159" s="3"/>
      <c r="JE159" s="4"/>
    </row>
    <row r="160" spans="16:265" x14ac:dyDescent="0.25">
      <c r="P160" s="9"/>
      <c r="Q160" s="3"/>
      <c r="R160" s="3"/>
      <c r="JE160" s="4"/>
    </row>
    <row r="161" spans="16:265" x14ac:dyDescent="0.25">
      <c r="P161" s="9"/>
      <c r="Q161" s="3"/>
      <c r="R161" s="3"/>
      <c r="JE161" s="4"/>
    </row>
  </sheetData>
  <sheetProtection sheet="1" objects="1" scenarios="1"/>
  <dataConsolidate/>
  <mergeCells count="6">
    <mergeCell ref="A1:D1"/>
    <mergeCell ref="E1:R1"/>
    <mergeCell ref="A3:R3"/>
    <mergeCell ref="A4:R4"/>
    <mergeCell ref="F6:G6"/>
    <mergeCell ref="H6:R6"/>
  </mergeCells>
  <conditionalFormatting sqref="A41:R58 A9:B40 I9:R40">
    <cfRule type="expression" dxfId="1" priority="2">
      <formula>OR($A9="",$B9="",$B9=0)</formula>
    </cfRule>
  </conditionalFormatting>
  <conditionalFormatting sqref="C9:H40">
    <cfRule type="expression" dxfId="0" priority="1">
      <formula>OR($A9="",$B9="",$B9=0)</formula>
    </cfRule>
  </conditionalFormatting>
  <dataValidations count="1">
    <dataValidation allowBlank="1" showErrorMessage="1" errorTitle="Wert nicht zulässig!" error="Der Wert entspricht nicht der auf dem Tabellenblatt &quot;Kriterien&quot; eingetragenen Bewertungsskala." sqref="B9:B58 M9:R58"/>
  </dataValidations>
  <pageMargins left="0.70866141732283472" right="0.70866141732283472" top="0.98425196850393704" bottom="1.1811023622047245" header="0.31496062992125984" footer="0.31496062992125984"/>
  <pageSetup paperSize="9" scale="84" fitToHeight="2" orientation="portrait" horizontalDpi="30066" verticalDpi="26478" r:id="rId1"/>
  <headerFooter alignWithMargins="0">
    <oddFooter>&amp;L&amp;"Arial,Standard"&amp;7&amp;F / &amp;A&amp;R&amp;"Arial,Standard"&amp;7Seite &amp;P von &amp;N</oddFooter>
  </headerFooter>
  <rowBreaks count="1" manualBreakCount="1">
    <brk id="28" max="16383" man="1"/>
  </rowBreaks>
  <extLst>
    <ext xmlns:x14="http://schemas.microsoft.com/office/spreadsheetml/2009/9/main" uri="{CCE6A557-97BC-4b89-ADB6-D9C93CAAB3DF}">
      <x14:dataValidations xmlns:xm="http://schemas.microsoft.com/office/excel/2006/main" count="1">
        <x14:dataValidation type="whole" allowBlank="1" showErrorMessage="1" errorTitle="Wert nicht zulässig!" error="Der Wert entspricht nicht der auf dem Tabellenblatt &quot;Kriterien&quot; eingetragenen Bewertungsskala.">
          <x14:formula1>
            <xm:f>KRITERIEN!$E$11</xm:f>
          </x14:formula1>
          <x14:formula2>
            <xm:f>KRITERIEN!$E$12</xm:f>
          </x14:formula2>
          <xm:sqref>C9:L58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66"/>
  <sheetViews>
    <sheetView showGridLines="0" zoomScaleNormal="100" workbookViewId="0">
      <selection activeCell="A2" sqref="A2"/>
    </sheetView>
  </sheetViews>
  <sheetFormatPr baseColWidth="10" defaultColWidth="10.7109375" defaultRowHeight="15" x14ac:dyDescent="0.25"/>
  <cols>
    <col min="1" max="1" width="5.7109375" style="3" customWidth="1"/>
    <col min="2" max="2" width="15.7109375" style="3" customWidth="1"/>
    <col min="3" max="3" width="20.7109375" style="3" customWidth="1"/>
    <col min="4" max="4" width="5.7109375" style="3" customWidth="1"/>
    <col min="5" max="5" width="10.7109375" style="3" customWidth="1"/>
    <col min="6" max="6" width="75.7109375" style="3" customWidth="1"/>
    <col min="7" max="7" width="5.7109375" style="3" customWidth="1"/>
    <col min="8" max="8" width="11.5703125" style="3" bestFit="1" customWidth="1"/>
    <col min="9" max="256" width="10.7109375" style="3" bestFit="1" customWidth="1"/>
    <col min="257" max="16384" width="10.7109375" style="4"/>
  </cols>
  <sheetData>
    <row r="1" spans="1:7" s="3" customFormat="1" ht="9.9499999999999993" customHeight="1" x14ac:dyDescent="0.25">
      <c r="A1" s="161" t="s">
        <v>131</v>
      </c>
      <c r="B1" s="161"/>
      <c r="C1" s="178" t="s">
        <v>0</v>
      </c>
      <c r="D1" s="179"/>
      <c r="E1" s="179"/>
      <c r="F1" s="179"/>
    </row>
    <row r="2" spans="1:7" ht="24" customHeight="1" x14ac:dyDescent="0.25"/>
    <row r="3" spans="1:7" s="3" customFormat="1" ht="15.75" customHeight="1" x14ac:dyDescent="0.25">
      <c r="A3" s="5" t="s">
        <v>70</v>
      </c>
      <c r="B3" s="6"/>
      <c r="C3" s="6"/>
      <c r="E3" s="7" t="s">
        <v>71</v>
      </c>
      <c r="F3" s="8" t="str">
        <f>IF(ALLGEMEINES!$A$9="","",ALLGEMEINES!$A$9)</f>
        <v>Verbesserung der Stromnetz-Infrastruktur der Gemeinde Kirchstadt</v>
      </c>
    </row>
    <row r="4" spans="1:7" s="3" customFormat="1" ht="15.75" customHeight="1" x14ac:dyDescent="0.25">
      <c r="E4" s="9"/>
    </row>
    <row r="5" spans="1:7" s="3" customFormat="1" ht="15.75" customHeight="1" x14ac:dyDescent="0.25">
      <c r="A5" s="5"/>
      <c r="B5" s="88"/>
      <c r="C5" s="88"/>
      <c r="E5" s="7" t="s">
        <v>72</v>
      </c>
      <c r="F5" s="10" t="str">
        <f>IF(ANGEBOT!$A$9="","",ANGEBOT!$A$9)</f>
        <v>Regelbarer Ortsnetztrafo (RONT)</v>
      </c>
    </row>
    <row r="6" spans="1:7" s="3" customFormat="1" ht="15.75" customHeight="1" x14ac:dyDescent="0.25">
      <c r="B6" s="89"/>
      <c r="C6" s="89"/>
      <c r="E6" s="9"/>
    </row>
    <row r="7" spans="1:7" s="3" customFormat="1" ht="15.75" customHeight="1" x14ac:dyDescent="0.25">
      <c r="B7" s="89"/>
      <c r="C7" s="89"/>
      <c r="E7" s="7" t="s">
        <v>73</v>
      </c>
      <c r="F7" s="8" t="str">
        <f>IF(ANGEBOT!$A$12="","",ANGEBOT!$A$12)</f>
        <v>BSP Elektroanlagenbau GmbH</v>
      </c>
    </row>
    <row r="8" spans="1:7" s="3" customFormat="1" ht="15.75" customHeight="1" x14ac:dyDescent="0.25"/>
    <row r="9" spans="1:7" s="12" customFormat="1" ht="27" customHeight="1" x14ac:dyDescent="0.25">
      <c r="A9" s="212"/>
      <c r="B9" s="212"/>
      <c r="C9" s="212"/>
      <c r="D9" s="212"/>
      <c r="E9" s="212"/>
      <c r="F9" s="11"/>
    </row>
    <row r="10" spans="1:7" s="15" customFormat="1" ht="27" customHeight="1" x14ac:dyDescent="0.2">
      <c r="A10" s="13"/>
      <c r="B10" s="213"/>
      <c r="C10" s="213"/>
      <c r="D10" s="213"/>
      <c r="E10" s="213"/>
      <c r="F10" s="13"/>
      <c r="G10" s="14"/>
    </row>
    <row r="11" spans="1:7" s="17" customFormat="1" ht="27" customHeight="1" x14ac:dyDescent="0.25">
      <c r="A11" s="16"/>
      <c r="B11" s="212"/>
      <c r="C11" s="212"/>
      <c r="D11" s="212"/>
      <c r="E11" s="212"/>
      <c r="F11" s="16"/>
    </row>
    <row r="12" spans="1:7" s="17" customFormat="1" ht="27" customHeight="1" x14ac:dyDescent="0.25">
      <c r="A12" s="16"/>
      <c r="B12" s="212"/>
      <c r="C12" s="212"/>
      <c r="D12" s="212"/>
      <c r="E12" s="212"/>
      <c r="F12" s="16"/>
    </row>
    <row r="13" spans="1:7" s="17" customFormat="1" ht="27" customHeight="1" x14ac:dyDescent="0.25">
      <c r="A13" s="16"/>
      <c r="B13" s="212"/>
      <c r="C13" s="212"/>
      <c r="D13" s="212"/>
      <c r="E13" s="212"/>
      <c r="F13" s="16"/>
    </row>
    <row r="14" spans="1:7" s="17" customFormat="1" ht="27" customHeight="1" x14ac:dyDescent="0.25">
      <c r="A14" s="16"/>
      <c r="B14" s="212"/>
      <c r="C14" s="212"/>
      <c r="D14" s="212"/>
      <c r="E14" s="212"/>
      <c r="F14" s="16"/>
    </row>
    <row r="15" spans="1:7" s="17" customFormat="1" ht="27" customHeight="1" x14ac:dyDescent="0.25">
      <c r="A15" s="16"/>
      <c r="B15" s="212"/>
      <c r="C15" s="212"/>
      <c r="D15" s="212"/>
      <c r="E15" s="212"/>
      <c r="F15" s="16"/>
    </row>
    <row r="16" spans="1:7" s="17" customFormat="1" ht="27" customHeight="1" x14ac:dyDescent="0.25"/>
    <row r="17" spans="1:8" s="12" customFormat="1" ht="27" customHeight="1" x14ac:dyDescent="0.25">
      <c r="A17" s="212"/>
      <c r="B17" s="212"/>
      <c r="C17" s="212"/>
      <c r="D17" s="212"/>
      <c r="E17" s="212"/>
      <c r="F17" s="11"/>
      <c r="H17" s="17"/>
    </row>
    <row r="18" spans="1:8" s="15" customFormat="1" ht="27" customHeight="1" x14ac:dyDescent="0.2">
      <c r="A18" s="13"/>
      <c r="B18" s="213"/>
      <c r="C18" s="213"/>
      <c r="D18" s="213"/>
      <c r="E18" s="213"/>
      <c r="F18" s="13"/>
      <c r="G18" s="14"/>
      <c r="H18" s="17"/>
    </row>
    <row r="19" spans="1:8" s="17" customFormat="1" ht="27" customHeight="1" x14ac:dyDescent="0.25">
      <c r="A19" s="16"/>
      <c r="B19" s="212"/>
      <c r="C19" s="212"/>
      <c r="D19" s="212"/>
      <c r="E19" s="212"/>
      <c r="F19" s="16"/>
    </row>
    <row r="20" spans="1:8" s="17" customFormat="1" ht="27" customHeight="1" x14ac:dyDescent="0.25">
      <c r="A20" s="16"/>
      <c r="B20" s="212"/>
      <c r="C20" s="212"/>
      <c r="D20" s="212"/>
      <c r="E20" s="212"/>
      <c r="F20" s="16"/>
    </row>
    <row r="21" spans="1:8" s="17" customFormat="1" ht="27" customHeight="1" x14ac:dyDescent="0.25">
      <c r="A21" s="16"/>
      <c r="B21" s="212"/>
      <c r="C21" s="212"/>
      <c r="D21" s="212"/>
      <c r="E21" s="212"/>
      <c r="F21" s="16"/>
    </row>
    <row r="22" spans="1:8" s="17" customFormat="1" ht="27" customHeight="1" x14ac:dyDescent="0.25">
      <c r="A22" s="16"/>
      <c r="B22" s="212"/>
      <c r="C22" s="212"/>
      <c r="D22" s="212"/>
      <c r="E22" s="212"/>
      <c r="F22" s="16"/>
    </row>
    <row r="23" spans="1:8" s="17" customFormat="1" ht="27" customHeight="1" x14ac:dyDescent="0.25">
      <c r="A23" s="16"/>
      <c r="B23" s="212"/>
      <c r="C23" s="212"/>
      <c r="D23" s="212"/>
      <c r="E23" s="212"/>
      <c r="F23" s="16"/>
    </row>
    <row r="24" spans="1:8" s="17" customFormat="1" ht="27" customHeight="1" x14ac:dyDescent="0.25"/>
    <row r="25" spans="1:8" s="12" customFormat="1" ht="27" customHeight="1" x14ac:dyDescent="0.25">
      <c r="A25" s="212"/>
      <c r="B25" s="212"/>
      <c r="C25" s="212"/>
      <c r="D25" s="212"/>
      <c r="E25" s="212"/>
      <c r="F25" s="11"/>
      <c r="H25" s="17"/>
    </row>
    <row r="26" spans="1:8" s="15" customFormat="1" ht="27" customHeight="1" x14ac:dyDescent="0.2">
      <c r="A26" s="13"/>
      <c r="B26" s="213"/>
      <c r="C26" s="213"/>
      <c r="D26" s="213"/>
      <c r="E26" s="213"/>
      <c r="F26" s="13"/>
      <c r="G26" s="14"/>
      <c r="H26" s="17"/>
    </row>
    <row r="27" spans="1:8" s="17" customFormat="1" ht="27" customHeight="1" x14ac:dyDescent="0.25">
      <c r="A27" s="16"/>
      <c r="B27" s="212"/>
      <c r="C27" s="212"/>
      <c r="D27" s="212"/>
      <c r="E27" s="212"/>
      <c r="F27" s="16"/>
    </row>
    <row r="28" spans="1:8" s="17" customFormat="1" ht="27" customHeight="1" x14ac:dyDescent="0.25">
      <c r="A28" s="16"/>
      <c r="B28" s="212"/>
      <c r="C28" s="212"/>
      <c r="D28" s="212"/>
      <c r="E28" s="212"/>
      <c r="F28" s="16"/>
    </row>
    <row r="29" spans="1:8" s="17" customFormat="1" ht="27" customHeight="1" x14ac:dyDescent="0.25">
      <c r="A29" s="16"/>
      <c r="B29" s="212"/>
      <c r="C29" s="212"/>
      <c r="D29" s="212"/>
      <c r="E29" s="212"/>
      <c r="F29" s="16"/>
    </row>
    <row r="30" spans="1:8" s="17" customFormat="1" ht="27" customHeight="1" x14ac:dyDescent="0.25">
      <c r="A30" s="16"/>
      <c r="B30" s="212"/>
      <c r="C30" s="212"/>
      <c r="D30" s="212"/>
      <c r="E30" s="212"/>
      <c r="F30" s="16"/>
    </row>
    <row r="31" spans="1:8" s="17" customFormat="1" ht="27" customHeight="1" x14ac:dyDescent="0.25">
      <c r="A31" s="16"/>
      <c r="B31" s="212"/>
      <c r="C31" s="212"/>
      <c r="D31" s="212"/>
      <c r="E31" s="212"/>
      <c r="F31" s="16"/>
    </row>
    <row r="32" spans="1:8" s="17" customFormat="1" ht="27" customHeight="1" x14ac:dyDescent="0.25"/>
    <row r="33" spans="1:8" s="12" customFormat="1" ht="27" customHeight="1" x14ac:dyDescent="0.25">
      <c r="A33" s="212"/>
      <c r="B33" s="212"/>
      <c r="C33" s="212"/>
      <c r="D33" s="212"/>
      <c r="E33" s="212"/>
      <c r="F33" s="11"/>
      <c r="H33" s="17"/>
    </row>
    <row r="34" spans="1:8" s="15" customFormat="1" ht="27" customHeight="1" x14ac:dyDescent="0.2">
      <c r="A34" s="13"/>
      <c r="B34" s="213"/>
      <c r="C34" s="213"/>
      <c r="D34" s="213"/>
      <c r="E34" s="213"/>
      <c r="F34" s="13"/>
      <c r="G34" s="14"/>
      <c r="H34" s="17"/>
    </row>
    <row r="35" spans="1:8" s="17" customFormat="1" ht="27" customHeight="1" x14ac:dyDescent="0.25">
      <c r="A35" s="16"/>
      <c r="B35" s="212"/>
      <c r="C35" s="212"/>
      <c r="D35" s="212"/>
      <c r="E35" s="212"/>
      <c r="F35" s="16"/>
    </row>
    <row r="36" spans="1:8" s="17" customFormat="1" ht="27" customHeight="1" x14ac:dyDescent="0.25">
      <c r="A36" s="16"/>
      <c r="B36" s="212"/>
      <c r="C36" s="212"/>
      <c r="D36" s="212"/>
      <c r="E36" s="212"/>
      <c r="F36" s="16"/>
    </row>
    <row r="37" spans="1:8" s="17" customFormat="1" ht="27" customHeight="1" x14ac:dyDescent="0.25">
      <c r="A37" s="16"/>
      <c r="B37" s="212"/>
      <c r="C37" s="212"/>
      <c r="D37" s="212"/>
      <c r="E37" s="212"/>
      <c r="F37" s="16"/>
    </row>
    <row r="38" spans="1:8" s="17" customFormat="1" ht="27" customHeight="1" x14ac:dyDescent="0.25">
      <c r="A38" s="16"/>
      <c r="B38" s="212"/>
      <c r="C38" s="212"/>
      <c r="D38" s="212"/>
      <c r="E38" s="212"/>
      <c r="F38" s="16"/>
    </row>
    <row r="39" spans="1:8" s="17" customFormat="1" ht="27" customHeight="1" x14ac:dyDescent="0.25">
      <c r="A39" s="16"/>
      <c r="B39" s="212"/>
      <c r="C39" s="212"/>
      <c r="D39" s="212"/>
      <c r="E39" s="212"/>
      <c r="F39" s="16"/>
    </row>
    <row r="40" spans="1:8" s="17" customFormat="1" ht="27" customHeight="1" x14ac:dyDescent="0.25"/>
    <row r="41" spans="1:8" s="12" customFormat="1" ht="27" customHeight="1" x14ac:dyDescent="0.25">
      <c r="A41" s="212"/>
      <c r="B41" s="212"/>
      <c r="C41" s="212"/>
      <c r="D41" s="212"/>
      <c r="E41" s="212"/>
      <c r="F41" s="11"/>
      <c r="H41" s="17"/>
    </row>
    <row r="42" spans="1:8" s="15" customFormat="1" ht="27" customHeight="1" x14ac:dyDescent="0.2">
      <c r="A42" s="13"/>
      <c r="B42" s="213"/>
      <c r="C42" s="213"/>
      <c r="D42" s="213"/>
      <c r="E42" s="213"/>
      <c r="F42" s="13"/>
      <c r="G42" s="14"/>
      <c r="H42" s="17"/>
    </row>
    <row r="43" spans="1:8" s="17" customFormat="1" ht="27" customHeight="1" x14ac:dyDescent="0.25">
      <c r="A43" s="16"/>
      <c r="B43" s="212"/>
      <c r="C43" s="212"/>
      <c r="D43" s="212"/>
      <c r="E43" s="212"/>
      <c r="F43" s="16"/>
    </row>
    <row r="44" spans="1:8" s="17" customFormat="1" ht="27" customHeight="1" x14ac:dyDescent="0.25">
      <c r="A44" s="16"/>
      <c r="B44" s="212"/>
      <c r="C44" s="212"/>
      <c r="D44" s="212"/>
      <c r="E44" s="212"/>
      <c r="F44" s="16"/>
    </row>
    <row r="45" spans="1:8" s="17" customFormat="1" ht="27" customHeight="1" x14ac:dyDescent="0.25">
      <c r="A45" s="16"/>
      <c r="B45" s="212"/>
      <c r="C45" s="212"/>
      <c r="D45" s="212"/>
      <c r="E45" s="212"/>
      <c r="F45" s="16"/>
    </row>
    <row r="46" spans="1:8" s="17" customFormat="1" ht="27" customHeight="1" x14ac:dyDescent="0.25">
      <c r="A46" s="16"/>
      <c r="B46" s="212"/>
      <c r="C46" s="212"/>
      <c r="D46" s="212"/>
      <c r="E46" s="212"/>
      <c r="F46" s="16"/>
    </row>
    <row r="47" spans="1:8" s="17" customFormat="1" ht="27" customHeight="1" x14ac:dyDescent="0.25">
      <c r="A47" s="16"/>
      <c r="B47" s="212"/>
      <c r="C47" s="212"/>
      <c r="D47" s="212"/>
      <c r="E47" s="212"/>
      <c r="F47" s="16"/>
    </row>
    <row r="48" spans="1:8" s="17" customFormat="1" ht="27" customHeight="1" x14ac:dyDescent="0.25"/>
    <row r="49" spans="1:8" s="12" customFormat="1" ht="27" customHeight="1" x14ac:dyDescent="0.25">
      <c r="A49" s="212"/>
      <c r="B49" s="212"/>
      <c r="C49" s="212"/>
      <c r="D49" s="212"/>
      <c r="E49" s="212"/>
      <c r="F49" s="11"/>
      <c r="H49" s="17"/>
    </row>
    <row r="50" spans="1:8" s="15" customFormat="1" ht="27" customHeight="1" x14ac:dyDescent="0.2">
      <c r="A50" s="13"/>
      <c r="B50" s="213"/>
      <c r="C50" s="213"/>
      <c r="D50" s="213"/>
      <c r="E50" s="213"/>
      <c r="F50" s="13"/>
      <c r="G50" s="14"/>
      <c r="H50" s="17"/>
    </row>
    <row r="51" spans="1:8" s="17" customFormat="1" ht="27" customHeight="1" x14ac:dyDescent="0.25">
      <c r="A51" s="16"/>
      <c r="B51" s="212"/>
      <c r="C51" s="212"/>
      <c r="D51" s="212"/>
      <c r="E51" s="212"/>
      <c r="F51" s="16"/>
    </row>
    <row r="52" spans="1:8" s="17" customFormat="1" ht="27" customHeight="1" x14ac:dyDescent="0.25">
      <c r="A52" s="16"/>
      <c r="B52" s="212"/>
      <c r="C52" s="212"/>
      <c r="D52" s="212"/>
      <c r="E52" s="212"/>
      <c r="F52" s="16"/>
    </row>
    <row r="53" spans="1:8" s="17" customFormat="1" ht="27" customHeight="1" x14ac:dyDescent="0.25">
      <c r="A53" s="16"/>
      <c r="B53" s="212"/>
      <c r="C53" s="212"/>
      <c r="D53" s="212"/>
      <c r="E53" s="212"/>
      <c r="F53" s="16"/>
    </row>
    <row r="54" spans="1:8" s="17" customFormat="1" ht="27" customHeight="1" x14ac:dyDescent="0.25">
      <c r="A54" s="16"/>
      <c r="B54" s="212"/>
      <c r="C54" s="212"/>
      <c r="D54" s="212"/>
      <c r="E54" s="212"/>
      <c r="F54" s="16"/>
    </row>
    <row r="55" spans="1:8" s="17" customFormat="1" ht="27" customHeight="1" x14ac:dyDescent="0.25">
      <c r="A55" s="16"/>
      <c r="B55" s="212"/>
      <c r="C55" s="212"/>
      <c r="D55" s="212"/>
      <c r="E55" s="212"/>
      <c r="F55" s="16"/>
    </row>
    <row r="56" spans="1:8" s="17" customFormat="1" ht="27" customHeight="1" x14ac:dyDescent="0.25"/>
    <row r="57" spans="1:8" s="12" customFormat="1" ht="27" customHeight="1" x14ac:dyDescent="0.25">
      <c r="A57" s="212"/>
      <c r="B57" s="212"/>
      <c r="C57" s="212"/>
      <c r="D57" s="212"/>
      <c r="E57" s="212"/>
      <c r="F57" s="11"/>
      <c r="H57" s="17"/>
    </row>
    <row r="58" spans="1:8" s="15" customFormat="1" ht="27" customHeight="1" x14ac:dyDescent="0.2">
      <c r="A58" s="13"/>
      <c r="B58" s="213"/>
      <c r="C58" s="213"/>
      <c r="D58" s="213"/>
      <c r="E58" s="213"/>
      <c r="F58" s="13"/>
      <c r="G58" s="14"/>
      <c r="H58" s="17"/>
    </row>
    <row r="59" spans="1:8" s="17" customFormat="1" ht="27" customHeight="1" x14ac:dyDescent="0.25">
      <c r="A59" s="16"/>
      <c r="B59" s="212"/>
      <c r="C59" s="212"/>
      <c r="D59" s="212"/>
      <c r="E59" s="212"/>
      <c r="F59" s="16"/>
    </row>
    <row r="60" spans="1:8" s="17" customFormat="1" ht="27" customHeight="1" x14ac:dyDescent="0.25">
      <c r="A60" s="16"/>
      <c r="B60" s="212"/>
      <c r="C60" s="212"/>
      <c r="D60" s="212"/>
      <c r="E60" s="212"/>
      <c r="F60" s="16"/>
    </row>
    <row r="61" spans="1:8" s="17" customFormat="1" ht="27" customHeight="1" x14ac:dyDescent="0.25">
      <c r="A61" s="16"/>
      <c r="B61" s="212"/>
      <c r="C61" s="212"/>
      <c r="D61" s="212"/>
      <c r="E61" s="212"/>
      <c r="F61" s="16"/>
    </row>
    <row r="62" spans="1:8" s="17" customFormat="1" ht="27" customHeight="1" x14ac:dyDescent="0.25">
      <c r="A62" s="16"/>
      <c r="B62" s="212"/>
      <c r="C62" s="212"/>
      <c r="D62" s="212"/>
      <c r="E62" s="212"/>
      <c r="F62" s="16"/>
    </row>
    <row r="63" spans="1:8" s="17" customFormat="1" ht="27" customHeight="1" x14ac:dyDescent="0.25">
      <c r="A63" s="16"/>
      <c r="B63" s="212"/>
      <c r="C63" s="212"/>
      <c r="D63" s="212"/>
      <c r="E63" s="212"/>
      <c r="F63" s="16"/>
    </row>
    <row r="64" spans="1:8" s="17" customFormat="1" ht="27" customHeight="1" x14ac:dyDescent="0.25"/>
    <row r="65" spans="1:8" s="12" customFormat="1" ht="27" customHeight="1" x14ac:dyDescent="0.25">
      <c r="A65" s="212"/>
      <c r="B65" s="212"/>
      <c r="C65" s="212"/>
      <c r="D65" s="212"/>
      <c r="E65" s="212"/>
      <c r="F65" s="11"/>
      <c r="H65" s="17"/>
    </row>
    <row r="66" spans="1:8" s="15" customFormat="1" ht="27" customHeight="1" x14ac:dyDescent="0.2">
      <c r="A66" s="13"/>
      <c r="B66" s="213"/>
      <c r="C66" s="213"/>
      <c r="D66" s="213"/>
      <c r="E66" s="213"/>
      <c r="F66" s="13"/>
      <c r="G66" s="14"/>
      <c r="H66" s="17"/>
    </row>
    <row r="67" spans="1:8" s="17" customFormat="1" ht="27" customHeight="1" x14ac:dyDescent="0.25">
      <c r="A67" s="16"/>
      <c r="B67" s="212"/>
      <c r="C67" s="212"/>
      <c r="D67" s="212"/>
      <c r="E67" s="212"/>
      <c r="F67" s="16"/>
    </row>
    <row r="68" spans="1:8" s="17" customFormat="1" ht="27" customHeight="1" x14ac:dyDescent="0.25">
      <c r="A68" s="16"/>
      <c r="B68" s="212"/>
      <c r="C68" s="212"/>
      <c r="D68" s="212"/>
      <c r="E68" s="212"/>
      <c r="F68" s="16"/>
    </row>
    <row r="69" spans="1:8" s="17" customFormat="1" ht="27" customHeight="1" x14ac:dyDescent="0.25">
      <c r="A69" s="16"/>
      <c r="B69" s="212"/>
      <c r="C69" s="212"/>
      <c r="D69" s="212"/>
      <c r="E69" s="212"/>
      <c r="F69" s="16"/>
    </row>
    <row r="70" spans="1:8" s="17" customFormat="1" ht="27" customHeight="1" x14ac:dyDescent="0.25">
      <c r="A70" s="16"/>
      <c r="B70" s="212"/>
      <c r="C70" s="212"/>
      <c r="D70" s="212"/>
      <c r="E70" s="212"/>
      <c r="F70" s="16"/>
    </row>
    <row r="71" spans="1:8" s="17" customFormat="1" ht="27" customHeight="1" x14ac:dyDescent="0.25">
      <c r="A71" s="16"/>
      <c r="B71" s="212"/>
      <c r="C71" s="212"/>
      <c r="D71" s="212"/>
      <c r="E71" s="212"/>
      <c r="F71" s="16"/>
    </row>
    <row r="72" spans="1:8" s="17" customFormat="1" ht="27" customHeight="1" x14ac:dyDescent="0.25"/>
    <row r="73" spans="1:8" s="12" customFormat="1" ht="27" customHeight="1" x14ac:dyDescent="0.25">
      <c r="A73" s="212"/>
      <c r="B73" s="212"/>
      <c r="C73" s="212"/>
      <c r="D73" s="212"/>
      <c r="E73" s="212"/>
      <c r="F73" s="11"/>
      <c r="H73" s="17"/>
    </row>
    <row r="74" spans="1:8" s="15" customFormat="1" ht="27" customHeight="1" x14ac:dyDescent="0.2">
      <c r="A74" s="13"/>
      <c r="B74" s="213"/>
      <c r="C74" s="213"/>
      <c r="D74" s="213"/>
      <c r="E74" s="213"/>
      <c r="F74" s="13"/>
      <c r="G74" s="14"/>
      <c r="H74" s="17"/>
    </row>
    <row r="75" spans="1:8" s="17" customFormat="1" ht="27" customHeight="1" x14ac:dyDescent="0.25">
      <c r="A75" s="16"/>
      <c r="B75" s="212"/>
      <c r="C75" s="212"/>
      <c r="D75" s="212"/>
      <c r="E75" s="212"/>
      <c r="F75" s="16"/>
    </row>
    <row r="76" spans="1:8" s="17" customFormat="1" ht="27" customHeight="1" x14ac:dyDescent="0.25">
      <c r="A76" s="16"/>
      <c r="B76" s="212"/>
      <c r="C76" s="212"/>
      <c r="D76" s="212"/>
      <c r="E76" s="212"/>
      <c r="F76" s="16"/>
    </row>
    <row r="77" spans="1:8" s="17" customFormat="1" ht="27" customHeight="1" x14ac:dyDescent="0.25">
      <c r="A77" s="16"/>
      <c r="B77" s="212"/>
      <c r="C77" s="212"/>
      <c r="D77" s="212"/>
      <c r="E77" s="212"/>
      <c r="F77" s="16"/>
    </row>
    <row r="78" spans="1:8" s="17" customFormat="1" ht="27" customHeight="1" x14ac:dyDescent="0.25">
      <c r="A78" s="16"/>
      <c r="B78" s="212"/>
      <c r="C78" s="212"/>
      <c r="D78" s="212"/>
      <c r="E78" s="212"/>
      <c r="F78" s="16"/>
    </row>
    <row r="79" spans="1:8" s="17" customFormat="1" ht="27" customHeight="1" x14ac:dyDescent="0.25">
      <c r="A79" s="16"/>
      <c r="B79" s="212"/>
      <c r="C79" s="212"/>
      <c r="D79" s="212"/>
      <c r="E79" s="212"/>
      <c r="F79" s="16"/>
    </row>
    <row r="80" spans="1:8" s="17" customFormat="1" ht="27" customHeight="1" x14ac:dyDescent="0.25"/>
    <row r="81" spans="1:256" s="12" customFormat="1" ht="27" customHeight="1" x14ac:dyDescent="0.25">
      <c r="A81" s="212"/>
      <c r="B81" s="212"/>
      <c r="C81" s="212"/>
      <c r="D81" s="212"/>
      <c r="E81" s="212"/>
      <c r="F81" s="11"/>
      <c r="H81" s="17"/>
    </row>
    <row r="82" spans="1:256" s="15" customFormat="1" ht="27" customHeight="1" x14ac:dyDescent="0.2">
      <c r="A82" s="13"/>
      <c r="B82" s="213"/>
      <c r="C82" s="213"/>
      <c r="D82" s="213"/>
      <c r="E82" s="213"/>
      <c r="F82" s="13"/>
      <c r="G82" s="14"/>
      <c r="H82" s="17"/>
    </row>
    <row r="83" spans="1:256" s="17" customFormat="1" ht="27" customHeight="1" x14ac:dyDescent="0.25">
      <c r="A83" s="16"/>
      <c r="B83" s="212"/>
      <c r="C83" s="212"/>
      <c r="D83" s="212"/>
      <c r="E83" s="212"/>
      <c r="F83" s="16"/>
    </row>
    <row r="84" spans="1:256" s="17" customFormat="1" ht="27" customHeight="1" x14ac:dyDescent="0.25">
      <c r="A84" s="16"/>
      <c r="B84" s="212"/>
      <c r="C84" s="212"/>
      <c r="D84" s="212"/>
      <c r="E84" s="212"/>
      <c r="F84" s="16"/>
    </row>
    <row r="85" spans="1:256" s="17" customFormat="1" ht="27" customHeight="1" x14ac:dyDescent="0.25">
      <c r="A85" s="16"/>
      <c r="B85" s="212"/>
      <c r="C85" s="212"/>
      <c r="D85" s="212"/>
      <c r="E85" s="212"/>
      <c r="F85" s="16"/>
    </row>
    <row r="86" spans="1:256" s="17" customFormat="1" ht="27" customHeight="1" x14ac:dyDescent="0.25">
      <c r="A86" s="16"/>
      <c r="B86" s="212"/>
      <c r="C86" s="212"/>
      <c r="D86" s="212"/>
      <c r="E86" s="212"/>
      <c r="F86" s="16"/>
    </row>
    <row r="87" spans="1:256" s="17" customFormat="1" ht="27" customHeight="1" x14ac:dyDescent="0.25">
      <c r="A87" s="16"/>
      <c r="B87" s="212"/>
      <c r="C87" s="212"/>
      <c r="D87" s="212"/>
      <c r="E87" s="212"/>
      <c r="F87" s="16"/>
    </row>
    <row r="88" spans="1:256" s="17" customFormat="1" ht="27" customHeight="1" x14ac:dyDescent="0.25">
      <c r="A88" s="16"/>
      <c r="B88" s="12"/>
      <c r="C88" s="12"/>
      <c r="D88" s="12"/>
      <c r="E88" s="12"/>
      <c r="F88" s="16"/>
    </row>
    <row r="89" spans="1:256" s="17" customFormat="1" ht="27" customHeight="1" x14ac:dyDescent="0.25">
      <c r="A89" s="214"/>
      <c r="B89" s="214"/>
      <c r="C89" s="215"/>
      <c r="D89" s="215"/>
      <c r="E89" s="215"/>
      <c r="F89" s="215"/>
    </row>
    <row r="90" spans="1:256" s="18" customFormat="1" ht="27"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c r="IP90" s="17"/>
      <c r="IQ90" s="17"/>
      <c r="IR90" s="17"/>
      <c r="IS90" s="17"/>
      <c r="IT90" s="17"/>
      <c r="IU90" s="17"/>
      <c r="IV90" s="17"/>
    </row>
    <row r="91" spans="1:256" s="17" customFormat="1" ht="27" customHeight="1" x14ac:dyDescent="0.25">
      <c r="A91" s="19"/>
      <c r="B91" s="19"/>
      <c r="C91" s="19"/>
      <c r="D91" s="19"/>
      <c r="E91" s="19"/>
      <c r="F91" s="20"/>
    </row>
    <row r="92" spans="1:256" s="17" customFormat="1" ht="27" customHeight="1" x14ac:dyDescent="0.25"/>
    <row r="93" spans="1:256" s="12" customFormat="1" ht="27" customHeight="1" x14ac:dyDescent="0.25">
      <c r="A93" s="212"/>
      <c r="B93" s="216"/>
      <c r="C93" s="216"/>
      <c r="D93" s="216"/>
      <c r="E93" s="216"/>
      <c r="F93" s="21"/>
      <c r="H93" s="17"/>
    </row>
    <row r="94" spans="1:256" s="15" customFormat="1" ht="27" customHeight="1" x14ac:dyDescent="0.2">
      <c r="A94" s="213"/>
      <c r="B94" s="213"/>
      <c r="C94" s="213"/>
      <c r="D94" s="213"/>
      <c r="E94" s="213"/>
      <c r="G94" s="14"/>
      <c r="H94" s="17"/>
    </row>
    <row r="95" spans="1:256" s="15" customFormat="1" ht="27" customHeight="1" x14ac:dyDescent="0.2">
      <c r="A95" s="13"/>
      <c r="B95" s="13"/>
      <c r="C95" s="13"/>
      <c r="D95" s="13"/>
      <c r="E95" s="13"/>
      <c r="F95" s="13"/>
      <c r="G95" s="14"/>
      <c r="H95" s="17"/>
    </row>
    <row r="96" spans="1:256" s="17" customFormat="1" ht="27" customHeight="1" x14ac:dyDescent="0.25">
      <c r="A96" s="16"/>
      <c r="B96" s="16"/>
      <c r="C96" s="16"/>
      <c r="D96" s="16"/>
      <c r="E96" s="16"/>
      <c r="F96" s="12"/>
    </row>
    <row r="97" spans="1:8" s="17" customFormat="1" ht="27" customHeight="1" x14ac:dyDescent="0.25">
      <c r="A97" s="16"/>
      <c r="B97" s="16"/>
      <c r="C97" s="16"/>
      <c r="D97" s="16"/>
      <c r="E97" s="16"/>
      <c r="F97" s="12"/>
    </row>
    <row r="98" spans="1:8" s="17" customFormat="1" ht="27" customHeight="1" x14ac:dyDescent="0.25">
      <c r="A98" s="16"/>
      <c r="B98" s="16"/>
      <c r="C98" s="16"/>
      <c r="D98" s="16"/>
      <c r="E98" s="16"/>
      <c r="F98" s="12"/>
    </row>
    <row r="99" spans="1:8" s="17" customFormat="1" ht="27" customHeight="1" x14ac:dyDescent="0.25">
      <c r="A99" s="16"/>
      <c r="B99" s="16"/>
      <c r="C99" s="16"/>
      <c r="D99" s="16"/>
      <c r="E99" s="16"/>
      <c r="F99" s="12"/>
    </row>
    <row r="100" spans="1:8" s="17" customFormat="1" ht="27" customHeight="1" x14ac:dyDescent="0.25">
      <c r="A100" s="16"/>
      <c r="B100" s="16"/>
      <c r="C100" s="16"/>
      <c r="D100" s="16"/>
      <c r="E100" s="16"/>
      <c r="F100" s="12"/>
    </row>
    <row r="101" spans="1:8" s="17" customFormat="1" ht="27" customHeight="1" x14ac:dyDescent="0.25">
      <c r="A101" s="16"/>
      <c r="B101" s="16"/>
      <c r="C101" s="16"/>
      <c r="D101" s="16"/>
      <c r="E101" s="16"/>
      <c r="F101" s="12"/>
    </row>
    <row r="102" spans="1:8" s="12" customFormat="1" ht="27" customHeight="1" x14ac:dyDescent="0.25">
      <c r="A102" s="212"/>
      <c r="B102" s="216"/>
      <c r="C102" s="216"/>
      <c r="D102" s="216"/>
      <c r="E102" s="216"/>
      <c r="F102" s="21"/>
      <c r="H102" s="17"/>
    </row>
    <row r="103" spans="1:8" s="15" customFormat="1" ht="27" customHeight="1" x14ac:dyDescent="0.2">
      <c r="A103" s="213"/>
      <c r="B103" s="213"/>
      <c r="C103" s="213"/>
      <c r="D103" s="213"/>
      <c r="E103" s="213"/>
      <c r="G103" s="14"/>
      <c r="H103" s="17"/>
    </row>
    <row r="104" spans="1:8" s="17" customFormat="1" ht="27" customHeight="1" x14ac:dyDescent="0.2">
      <c r="A104" s="13"/>
      <c r="B104" s="13"/>
      <c r="C104" s="13"/>
      <c r="D104" s="13"/>
      <c r="E104" s="13"/>
      <c r="F104" s="13"/>
    </row>
    <row r="105" spans="1:8" s="17" customFormat="1" ht="27" customHeight="1" x14ac:dyDescent="0.25">
      <c r="A105" s="16"/>
      <c r="B105" s="16"/>
      <c r="C105" s="16"/>
      <c r="D105" s="16"/>
      <c r="E105" s="16"/>
      <c r="F105" s="12"/>
    </row>
    <row r="106" spans="1:8" s="17" customFormat="1" ht="27" customHeight="1" x14ac:dyDescent="0.25">
      <c r="A106" s="16"/>
      <c r="B106" s="16"/>
      <c r="C106" s="16"/>
      <c r="D106" s="16"/>
      <c r="E106" s="16"/>
      <c r="F106" s="12"/>
    </row>
    <row r="107" spans="1:8" s="17" customFormat="1" ht="27" customHeight="1" x14ac:dyDescent="0.25">
      <c r="A107" s="16"/>
      <c r="B107" s="16"/>
      <c r="C107" s="16"/>
      <c r="D107" s="16"/>
      <c r="E107" s="16"/>
      <c r="F107" s="12"/>
    </row>
    <row r="108" spans="1:8" s="17" customFormat="1" ht="27" customHeight="1" x14ac:dyDescent="0.25">
      <c r="A108" s="16"/>
      <c r="B108" s="16"/>
      <c r="C108" s="16"/>
      <c r="D108" s="16"/>
      <c r="E108" s="16"/>
      <c r="F108" s="12"/>
    </row>
    <row r="109" spans="1:8" s="17" customFormat="1" ht="27" customHeight="1" x14ac:dyDescent="0.25">
      <c r="A109" s="16"/>
      <c r="B109" s="16"/>
      <c r="C109" s="16"/>
      <c r="D109" s="16"/>
      <c r="E109" s="16"/>
      <c r="F109" s="12"/>
    </row>
    <row r="110" spans="1:8" s="17" customFormat="1" ht="27" customHeight="1" x14ac:dyDescent="0.25">
      <c r="A110" s="16"/>
      <c r="B110" s="16"/>
      <c r="C110" s="16"/>
      <c r="D110" s="16"/>
      <c r="E110" s="16"/>
      <c r="F110" s="12"/>
    </row>
    <row r="111" spans="1:8" s="12" customFormat="1" ht="27" customHeight="1" x14ac:dyDescent="0.25">
      <c r="A111" s="212"/>
      <c r="B111" s="216"/>
      <c r="C111" s="216"/>
      <c r="D111" s="216"/>
      <c r="E111" s="216"/>
      <c r="F111" s="21"/>
      <c r="H111" s="17"/>
    </row>
    <row r="112" spans="1:8" s="15" customFormat="1" ht="27" customHeight="1" x14ac:dyDescent="0.2">
      <c r="A112" s="213"/>
      <c r="B112" s="213"/>
      <c r="C112" s="213"/>
      <c r="D112" s="213"/>
      <c r="E112" s="213"/>
      <c r="G112" s="14"/>
      <c r="H112" s="17"/>
    </row>
    <row r="113" spans="1:8" s="17" customFormat="1" ht="27" customHeight="1" x14ac:dyDescent="0.2">
      <c r="A113" s="13"/>
      <c r="B113" s="13"/>
      <c r="C113" s="13"/>
      <c r="D113" s="13"/>
      <c r="E113" s="13"/>
      <c r="F113" s="13"/>
    </row>
    <row r="114" spans="1:8" s="17" customFormat="1" ht="27" customHeight="1" x14ac:dyDescent="0.25">
      <c r="A114" s="16"/>
      <c r="B114" s="16"/>
      <c r="C114" s="16"/>
      <c r="D114" s="16"/>
      <c r="E114" s="16"/>
      <c r="F114" s="12"/>
    </row>
    <row r="115" spans="1:8" s="17" customFormat="1" ht="27" customHeight="1" x14ac:dyDescent="0.25">
      <c r="A115" s="16"/>
      <c r="B115" s="16"/>
      <c r="C115" s="16"/>
      <c r="D115" s="16"/>
      <c r="E115" s="16"/>
      <c r="F115" s="12"/>
    </row>
    <row r="116" spans="1:8" s="17" customFormat="1" ht="27" customHeight="1" x14ac:dyDescent="0.25">
      <c r="A116" s="16"/>
      <c r="B116" s="16"/>
      <c r="C116" s="16"/>
      <c r="D116" s="16"/>
      <c r="E116" s="16"/>
      <c r="F116" s="12"/>
    </row>
    <row r="117" spans="1:8" s="17" customFormat="1" ht="27" customHeight="1" x14ac:dyDescent="0.25">
      <c r="A117" s="16"/>
      <c r="B117" s="16"/>
      <c r="C117" s="16"/>
      <c r="D117" s="16"/>
      <c r="E117" s="16"/>
      <c r="F117" s="12"/>
    </row>
    <row r="118" spans="1:8" s="17" customFormat="1" ht="27" customHeight="1" x14ac:dyDescent="0.25">
      <c r="A118" s="16"/>
      <c r="B118" s="16"/>
      <c r="C118" s="16"/>
      <c r="D118" s="16"/>
      <c r="E118" s="16"/>
      <c r="F118" s="12"/>
    </row>
    <row r="119" spans="1:8" s="17" customFormat="1" ht="27" customHeight="1" x14ac:dyDescent="0.25">
      <c r="A119" s="16"/>
      <c r="B119" s="16"/>
      <c r="C119" s="16"/>
      <c r="D119" s="16"/>
      <c r="E119" s="16"/>
      <c r="F119" s="12"/>
    </row>
    <row r="120" spans="1:8" s="12" customFormat="1" ht="27" customHeight="1" x14ac:dyDescent="0.25">
      <c r="A120" s="212"/>
      <c r="B120" s="216"/>
      <c r="C120" s="216"/>
      <c r="D120" s="216"/>
      <c r="E120" s="216"/>
      <c r="F120" s="21"/>
      <c r="H120" s="17"/>
    </row>
    <row r="121" spans="1:8" s="15" customFormat="1" ht="27" customHeight="1" x14ac:dyDescent="0.2">
      <c r="A121" s="213"/>
      <c r="B121" s="213"/>
      <c r="C121" s="213"/>
      <c r="D121" s="213"/>
      <c r="E121" s="213"/>
      <c r="G121" s="14"/>
      <c r="H121" s="17"/>
    </row>
    <row r="122" spans="1:8" s="17" customFormat="1" ht="27" customHeight="1" x14ac:dyDescent="0.2">
      <c r="A122" s="13"/>
      <c r="B122" s="13"/>
      <c r="C122" s="13"/>
      <c r="D122" s="13"/>
      <c r="E122" s="13"/>
      <c r="F122" s="13"/>
    </row>
    <row r="123" spans="1:8" s="17" customFormat="1" ht="27" customHeight="1" x14ac:dyDescent="0.25">
      <c r="A123" s="16"/>
      <c r="B123" s="16"/>
      <c r="C123" s="16"/>
      <c r="D123" s="16"/>
      <c r="E123" s="16"/>
      <c r="F123" s="12"/>
    </row>
    <row r="124" spans="1:8" s="17" customFormat="1" ht="27" customHeight="1" x14ac:dyDescent="0.25">
      <c r="A124" s="16"/>
      <c r="B124" s="16"/>
      <c r="C124" s="16"/>
      <c r="D124" s="16"/>
      <c r="E124" s="16"/>
      <c r="F124" s="12"/>
    </row>
    <row r="125" spans="1:8" s="17" customFormat="1" ht="27" customHeight="1" x14ac:dyDescent="0.25">
      <c r="A125" s="16"/>
      <c r="B125" s="16"/>
      <c r="C125" s="16"/>
      <c r="D125" s="16"/>
      <c r="E125" s="16"/>
      <c r="F125" s="12"/>
    </row>
    <row r="126" spans="1:8" s="17" customFormat="1" ht="27" customHeight="1" x14ac:dyDescent="0.25">
      <c r="A126" s="16"/>
      <c r="B126" s="16"/>
      <c r="C126" s="16"/>
      <c r="D126" s="16"/>
      <c r="E126" s="16"/>
      <c r="F126" s="12"/>
    </row>
    <row r="127" spans="1:8" s="17" customFormat="1" ht="27" customHeight="1" x14ac:dyDescent="0.25">
      <c r="A127" s="16"/>
      <c r="B127" s="16"/>
      <c r="C127" s="16"/>
      <c r="D127" s="16"/>
      <c r="E127" s="16"/>
      <c r="F127" s="12"/>
    </row>
    <row r="128" spans="1:8" s="17" customFormat="1" ht="27" customHeight="1" x14ac:dyDescent="0.25">
      <c r="A128" s="16"/>
      <c r="B128" s="16"/>
      <c r="C128" s="16"/>
      <c r="D128" s="16"/>
      <c r="E128" s="16"/>
      <c r="F128" s="12"/>
    </row>
    <row r="129" spans="1:8" s="12" customFormat="1" ht="27" customHeight="1" x14ac:dyDescent="0.25">
      <c r="A129" s="212"/>
      <c r="B129" s="216"/>
      <c r="C129" s="216"/>
      <c r="D129" s="216"/>
      <c r="E129" s="216"/>
      <c r="F129" s="21"/>
      <c r="H129" s="17"/>
    </row>
    <row r="130" spans="1:8" s="15" customFormat="1" ht="27" customHeight="1" x14ac:dyDescent="0.2">
      <c r="A130" s="213"/>
      <c r="B130" s="213"/>
      <c r="C130" s="213"/>
      <c r="D130" s="213"/>
      <c r="E130" s="213"/>
      <c r="G130" s="14"/>
      <c r="H130" s="17"/>
    </row>
    <row r="131" spans="1:8" s="17" customFormat="1" ht="27" customHeight="1" x14ac:dyDescent="0.2">
      <c r="A131" s="13"/>
      <c r="B131" s="13"/>
      <c r="C131" s="13"/>
      <c r="D131" s="13"/>
      <c r="E131" s="13"/>
      <c r="F131" s="13"/>
    </row>
    <row r="132" spans="1:8" s="17" customFormat="1" ht="27" customHeight="1" x14ac:dyDescent="0.25">
      <c r="A132" s="16"/>
      <c r="B132" s="16"/>
      <c r="C132" s="16"/>
      <c r="D132" s="16"/>
      <c r="E132" s="16"/>
      <c r="F132" s="12"/>
    </row>
    <row r="133" spans="1:8" s="17" customFormat="1" ht="27" customHeight="1" x14ac:dyDescent="0.25">
      <c r="A133" s="16"/>
      <c r="B133" s="16"/>
      <c r="C133" s="16"/>
      <c r="D133" s="16"/>
      <c r="E133" s="16"/>
      <c r="F133" s="12"/>
    </row>
    <row r="134" spans="1:8" s="17" customFormat="1" ht="27" customHeight="1" x14ac:dyDescent="0.25">
      <c r="A134" s="16"/>
      <c r="B134" s="16"/>
      <c r="C134" s="16"/>
      <c r="D134" s="16"/>
      <c r="E134" s="16"/>
      <c r="F134" s="12"/>
    </row>
    <row r="135" spans="1:8" s="17" customFormat="1" ht="27" customHeight="1" x14ac:dyDescent="0.25">
      <c r="A135" s="16"/>
      <c r="B135" s="16"/>
      <c r="C135" s="16"/>
      <c r="D135" s="16"/>
      <c r="E135" s="16"/>
      <c r="F135" s="12"/>
    </row>
    <row r="136" spans="1:8" s="17" customFormat="1" ht="27" customHeight="1" x14ac:dyDescent="0.25">
      <c r="A136" s="16"/>
      <c r="B136" s="16"/>
      <c r="C136" s="16"/>
      <c r="D136" s="16"/>
      <c r="E136" s="16"/>
      <c r="F136" s="12"/>
    </row>
    <row r="137" spans="1:8" s="17" customFormat="1" ht="27" customHeight="1" x14ac:dyDescent="0.25">
      <c r="A137" s="16"/>
      <c r="B137" s="16"/>
      <c r="C137" s="16"/>
      <c r="D137" s="16"/>
      <c r="E137" s="16"/>
      <c r="F137" s="12"/>
    </row>
    <row r="138" spans="1:8" s="12" customFormat="1" ht="27" customHeight="1" x14ac:dyDescent="0.25">
      <c r="A138" s="212"/>
      <c r="B138" s="216"/>
      <c r="C138" s="216"/>
      <c r="D138" s="216"/>
      <c r="E138" s="216"/>
      <c r="F138" s="21"/>
      <c r="H138" s="17"/>
    </row>
    <row r="139" spans="1:8" s="15" customFormat="1" ht="27" customHeight="1" x14ac:dyDescent="0.2">
      <c r="A139" s="213"/>
      <c r="B139" s="213"/>
      <c r="C139" s="213"/>
      <c r="D139" s="213"/>
      <c r="E139" s="213"/>
      <c r="G139" s="14"/>
      <c r="H139" s="17"/>
    </row>
    <row r="140" spans="1:8" s="17" customFormat="1" ht="27" customHeight="1" x14ac:dyDescent="0.2">
      <c r="A140" s="13"/>
      <c r="B140" s="13"/>
      <c r="C140" s="13"/>
      <c r="D140" s="13"/>
      <c r="E140" s="13"/>
      <c r="F140" s="13"/>
    </row>
    <row r="141" spans="1:8" s="17" customFormat="1" ht="27" customHeight="1" x14ac:dyDescent="0.25">
      <c r="A141" s="16"/>
      <c r="B141" s="16"/>
      <c r="C141" s="16"/>
      <c r="D141" s="16"/>
      <c r="E141" s="16"/>
      <c r="F141" s="12"/>
    </row>
    <row r="142" spans="1:8" s="17" customFormat="1" ht="27" customHeight="1" x14ac:dyDescent="0.25">
      <c r="A142" s="16"/>
      <c r="B142" s="16"/>
      <c r="C142" s="16"/>
      <c r="D142" s="16"/>
      <c r="E142" s="16"/>
      <c r="F142" s="12"/>
    </row>
    <row r="143" spans="1:8" s="17" customFormat="1" ht="27" customHeight="1" x14ac:dyDescent="0.25">
      <c r="A143" s="16"/>
      <c r="B143" s="16"/>
      <c r="C143" s="16"/>
      <c r="D143" s="16"/>
      <c r="E143" s="16"/>
      <c r="F143" s="12"/>
    </row>
    <row r="144" spans="1:8" s="17" customFormat="1" ht="27" customHeight="1" x14ac:dyDescent="0.25">
      <c r="A144" s="16"/>
      <c r="B144" s="16"/>
      <c r="C144" s="16"/>
      <c r="D144" s="16"/>
      <c r="E144" s="16"/>
      <c r="F144" s="12"/>
    </row>
    <row r="145" spans="1:8" s="17" customFormat="1" ht="27" customHeight="1" x14ac:dyDescent="0.25">
      <c r="A145" s="16"/>
      <c r="B145" s="16"/>
      <c r="C145" s="16"/>
      <c r="D145" s="16"/>
      <c r="E145" s="16"/>
      <c r="F145" s="12"/>
    </row>
    <row r="146" spans="1:8" s="17" customFormat="1" ht="27" customHeight="1" x14ac:dyDescent="0.25">
      <c r="A146" s="16"/>
      <c r="B146" s="16"/>
      <c r="C146" s="16"/>
      <c r="D146" s="16"/>
      <c r="E146" s="16"/>
      <c r="F146" s="12"/>
    </row>
    <row r="147" spans="1:8" s="12" customFormat="1" ht="27" customHeight="1" x14ac:dyDescent="0.25">
      <c r="A147" s="212"/>
      <c r="B147" s="216"/>
      <c r="C147" s="216"/>
      <c r="D147" s="216"/>
      <c r="E147" s="216"/>
      <c r="F147" s="21"/>
      <c r="H147" s="17"/>
    </row>
    <row r="148" spans="1:8" s="15" customFormat="1" ht="27" customHeight="1" x14ac:dyDescent="0.2">
      <c r="A148" s="213"/>
      <c r="B148" s="213"/>
      <c r="C148" s="213"/>
      <c r="D148" s="213"/>
      <c r="E148" s="213"/>
      <c r="G148" s="14"/>
      <c r="H148" s="17"/>
    </row>
    <row r="149" spans="1:8" s="17" customFormat="1" ht="27" customHeight="1" x14ac:dyDescent="0.2">
      <c r="A149" s="13"/>
      <c r="B149" s="13"/>
      <c r="C149" s="13"/>
      <c r="D149" s="13"/>
      <c r="E149" s="13"/>
      <c r="F149" s="13"/>
    </row>
    <row r="150" spans="1:8" s="17" customFormat="1" ht="27" customHeight="1" x14ac:dyDescent="0.25">
      <c r="A150" s="16"/>
      <c r="B150" s="16"/>
      <c r="C150" s="16"/>
      <c r="D150" s="16"/>
      <c r="E150" s="16"/>
      <c r="F150" s="12"/>
    </row>
    <row r="151" spans="1:8" s="17" customFormat="1" ht="27" customHeight="1" x14ac:dyDescent="0.25">
      <c r="A151" s="16"/>
      <c r="B151" s="16"/>
      <c r="C151" s="16"/>
      <c r="D151" s="16"/>
      <c r="E151" s="16"/>
      <c r="F151" s="12"/>
    </row>
    <row r="152" spans="1:8" s="17" customFormat="1" ht="27" customHeight="1" x14ac:dyDescent="0.25">
      <c r="A152" s="16"/>
      <c r="B152" s="16"/>
      <c r="C152" s="16"/>
      <c r="D152" s="16"/>
      <c r="E152" s="16"/>
      <c r="F152" s="12"/>
    </row>
    <row r="153" spans="1:8" s="17" customFormat="1" ht="27" customHeight="1" x14ac:dyDescent="0.25">
      <c r="A153" s="16"/>
      <c r="B153" s="16"/>
      <c r="C153" s="16"/>
      <c r="D153" s="16"/>
      <c r="E153" s="16"/>
      <c r="F153" s="12"/>
    </row>
    <row r="154" spans="1:8" s="17" customFormat="1" ht="27" customHeight="1" x14ac:dyDescent="0.25">
      <c r="A154" s="16"/>
      <c r="B154" s="16"/>
      <c r="C154" s="16"/>
      <c r="D154" s="16"/>
      <c r="E154" s="16"/>
      <c r="F154" s="12"/>
    </row>
    <row r="155" spans="1:8" s="17" customFormat="1" ht="27" customHeight="1" x14ac:dyDescent="0.25">
      <c r="A155" s="16"/>
      <c r="B155" s="16"/>
      <c r="C155" s="16"/>
      <c r="D155" s="16"/>
      <c r="E155" s="16"/>
      <c r="F155" s="12"/>
    </row>
    <row r="156" spans="1:8" s="12" customFormat="1" ht="27" customHeight="1" x14ac:dyDescent="0.25">
      <c r="A156" s="212"/>
      <c r="B156" s="216"/>
      <c r="C156" s="216"/>
      <c r="D156" s="216"/>
      <c r="E156" s="216"/>
      <c r="F156" s="21"/>
      <c r="H156" s="17"/>
    </row>
    <row r="157" spans="1:8" s="15" customFormat="1" ht="27" customHeight="1" x14ac:dyDescent="0.2">
      <c r="A157" s="213"/>
      <c r="B157" s="213"/>
      <c r="C157" s="213"/>
      <c r="D157" s="213"/>
      <c r="E157" s="213"/>
      <c r="G157" s="14"/>
      <c r="H157" s="17"/>
    </row>
    <row r="158" spans="1:8" s="17" customFormat="1" ht="27" customHeight="1" x14ac:dyDescent="0.2">
      <c r="A158" s="13"/>
      <c r="B158" s="13"/>
      <c r="C158" s="13"/>
      <c r="D158" s="13"/>
      <c r="E158" s="13"/>
      <c r="F158" s="13"/>
    </row>
    <row r="159" spans="1:8" s="17" customFormat="1" ht="27" customHeight="1" x14ac:dyDescent="0.25">
      <c r="A159" s="16"/>
      <c r="B159" s="16"/>
      <c r="C159" s="16"/>
      <c r="D159" s="16"/>
      <c r="E159" s="16"/>
      <c r="F159" s="12"/>
    </row>
    <row r="160" spans="1:8" s="17" customFormat="1" ht="27" customHeight="1" x14ac:dyDescent="0.25">
      <c r="A160" s="16"/>
      <c r="B160" s="16"/>
      <c r="C160" s="16"/>
      <c r="D160" s="16"/>
      <c r="E160" s="16"/>
      <c r="F160" s="12"/>
    </row>
    <row r="161" spans="1:8" s="17" customFormat="1" ht="27" customHeight="1" x14ac:dyDescent="0.25">
      <c r="A161" s="16"/>
      <c r="B161" s="16"/>
      <c r="C161" s="16"/>
      <c r="D161" s="16"/>
      <c r="E161" s="16"/>
      <c r="F161" s="12"/>
    </row>
    <row r="162" spans="1:8" s="17" customFormat="1" ht="27" customHeight="1" x14ac:dyDescent="0.25">
      <c r="A162" s="16"/>
      <c r="B162" s="16"/>
      <c r="C162" s="16"/>
      <c r="D162" s="16"/>
      <c r="E162" s="16"/>
      <c r="F162" s="12"/>
    </row>
    <row r="163" spans="1:8" s="17" customFormat="1" ht="27" customHeight="1" x14ac:dyDescent="0.25">
      <c r="A163" s="16"/>
      <c r="B163" s="16"/>
      <c r="C163" s="16"/>
      <c r="D163" s="16"/>
      <c r="E163" s="16"/>
      <c r="F163" s="12"/>
    </row>
    <row r="164" spans="1:8" s="17" customFormat="1" ht="27" customHeight="1" x14ac:dyDescent="0.25">
      <c r="A164" s="16"/>
      <c r="B164" s="16"/>
      <c r="C164" s="16"/>
      <c r="D164" s="16"/>
      <c r="E164" s="16"/>
      <c r="F164" s="12"/>
    </row>
    <row r="165" spans="1:8" s="12" customFormat="1" ht="27" customHeight="1" x14ac:dyDescent="0.25">
      <c r="A165" s="212"/>
      <c r="B165" s="216"/>
      <c r="C165" s="216"/>
      <c r="D165" s="216"/>
      <c r="E165" s="216"/>
      <c r="F165" s="21"/>
      <c r="H165" s="17"/>
    </row>
    <row r="166" spans="1:8" s="15" customFormat="1" ht="27" customHeight="1" x14ac:dyDescent="0.2">
      <c r="A166" s="213"/>
      <c r="B166" s="213"/>
      <c r="C166" s="213"/>
      <c r="D166" s="213"/>
      <c r="E166" s="213"/>
      <c r="G166" s="14"/>
      <c r="H166" s="17"/>
    </row>
    <row r="167" spans="1:8" s="17" customFormat="1" ht="27" customHeight="1" x14ac:dyDescent="0.2">
      <c r="A167" s="13"/>
      <c r="B167" s="13"/>
      <c r="C167" s="13"/>
      <c r="D167" s="13"/>
      <c r="E167" s="13"/>
      <c r="F167" s="13"/>
    </row>
    <row r="168" spans="1:8" s="17" customFormat="1" ht="27" customHeight="1" x14ac:dyDescent="0.25">
      <c r="A168" s="16"/>
      <c r="B168" s="16"/>
      <c r="C168" s="16"/>
      <c r="D168" s="16"/>
      <c r="E168" s="16"/>
      <c r="F168" s="12"/>
    </row>
    <row r="169" spans="1:8" s="17" customFormat="1" ht="27" customHeight="1" x14ac:dyDescent="0.25">
      <c r="A169" s="16"/>
      <c r="B169" s="16"/>
      <c r="C169" s="16"/>
      <c r="D169" s="16"/>
      <c r="E169" s="16"/>
      <c r="F169" s="12"/>
    </row>
    <row r="170" spans="1:8" s="17" customFormat="1" ht="27" customHeight="1" x14ac:dyDescent="0.25">
      <c r="A170" s="16"/>
      <c r="B170" s="16"/>
      <c r="C170" s="16"/>
      <c r="D170" s="16"/>
      <c r="E170" s="16"/>
      <c r="F170" s="12"/>
    </row>
    <row r="171" spans="1:8" s="17" customFormat="1" ht="27" customHeight="1" x14ac:dyDescent="0.25">
      <c r="A171" s="16"/>
      <c r="B171" s="16"/>
      <c r="C171" s="16"/>
      <c r="D171" s="16"/>
      <c r="E171" s="16"/>
      <c r="F171" s="12"/>
    </row>
    <row r="172" spans="1:8" s="17" customFormat="1" ht="27" customHeight="1" x14ac:dyDescent="0.25">
      <c r="A172" s="16"/>
      <c r="B172" s="16"/>
      <c r="C172" s="16"/>
      <c r="D172" s="16"/>
      <c r="E172" s="16"/>
      <c r="F172" s="12"/>
    </row>
    <row r="173" spans="1:8" s="17" customFormat="1" ht="27" customHeight="1" x14ac:dyDescent="0.25">
      <c r="A173" s="16"/>
      <c r="B173" s="16"/>
      <c r="C173" s="16"/>
      <c r="D173" s="16"/>
      <c r="E173" s="16"/>
      <c r="F173" s="12"/>
    </row>
    <row r="174" spans="1:8" s="12" customFormat="1" ht="27" customHeight="1" x14ac:dyDescent="0.25">
      <c r="A174" s="212"/>
      <c r="B174" s="216"/>
      <c r="C174" s="216"/>
      <c r="D174" s="216"/>
      <c r="E174" s="216"/>
      <c r="F174" s="21"/>
      <c r="H174" s="17"/>
    </row>
    <row r="175" spans="1:8" s="15" customFormat="1" ht="27" customHeight="1" x14ac:dyDescent="0.2">
      <c r="A175" s="213"/>
      <c r="B175" s="213"/>
      <c r="C175" s="213"/>
      <c r="D175" s="213"/>
      <c r="E175" s="213"/>
      <c r="G175" s="14"/>
      <c r="H175" s="17"/>
    </row>
    <row r="176" spans="1:8" s="17" customFormat="1" ht="27" customHeight="1" x14ac:dyDescent="0.2">
      <c r="A176" s="13"/>
      <c r="B176" s="13"/>
      <c r="C176" s="13"/>
      <c r="D176" s="13"/>
      <c r="E176" s="13"/>
      <c r="F176" s="13"/>
    </row>
    <row r="177" spans="1:6" s="17" customFormat="1" ht="27" customHeight="1" x14ac:dyDescent="0.25">
      <c r="A177" s="16"/>
      <c r="B177" s="16"/>
      <c r="C177" s="16"/>
      <c r="D177" s="16"/>
      <c r="E177" s="16"/>
      <c r="F177" s="12"/>
    </row>
    <row r="178" spans="1:6" s="17" customFormat="1" ht="27" customHeight="1" x14ac:dyDescent="0.25">
      <c r="A178" s="16"/>
      <c r="B178" s="16"/>
      <c r="C178" s="16"/>
      <c r="D178" s="16"/>
      <c r="E178" s="16"/>
      <c r="F178" s="12"/>
    </row>
    <row r="179" spans="1:6" s="17" customFormat="1" ht="27" customHeight="1" x14ac:dyDescent="0.25">
      <c r="A179" s="16"/>
      <c r="B179" s="16"/>
      <c r="C179" s="16"/>
      <c r="D179" s="16"/>
      <c r="E179" s="16"/>
      <c r="F179" s="12"/>
    </row>
    <row r="180" spans="1:6" s="17" customFormat="1" ht="27" customHeight="1" x14ac:dyDescent="0.25">
      <c r="A180" s="16"/>
      <c r="B180" s="16"/>
      <c r="C180" s="16"/>
      <c r="D180" s="16"/>
      <c r="E180" s="16"/>
      <c r="F180" s="12"/>
    </row>
    <row r="181" spans="1:6" s="17" customFormat="1" ht="27" customHeight="1" x14ac:dyDescent="0.25">
      <c r="A181" s="16"/>
      <c r="B181" s="16"/>
      <c r="C181" s="16"/>
      <c r="D181" s="16"/>
      <c r="E181" s="16"/>
      <c r="F181" s="12"/>
    </row>
    <row r="182" spans="1:6" s="17" customFormat="1" ht="27" customHeight="1" x14ac:dyDescent="0.25"/>
    <row r="183" spans="1:6" s="17" customFormat="1" ht="27" customHeight="1" x14ac:dyDescent="0.25"/>
    <row r="184" spans="1:6" s="17" customFormat="1" ht="27" customHeight="1" x14ac:dyDescent="0.25"/>
    <row r="185" spans="1:6" s="17" customFormat="1" ht="27" customHeight="1" x14ac:dyDescent="0.25"/>
    <row r="186" spans="1:6" s="17" customFormat="1" ht="27" customHeight="1" x14ac:dyDescent="0.25"/>
    <row r="187" spans="1:6" s="17" customFormat="1" ht="27" customHeight="1" x14ac:dyDescent="0.25"/>
    <row r="188" spans="1:6" s="17" customFormat="1" ht="27" customHeight="1" x14ac:dyDescent="0.25"/>
    <row r="189" spans="1:6" s="17" customFormat="1" ht="27" customHeight="1" x14ac:dyDescent="0.25"/>
    <row r="190" spans="1:6" s="17" customFormat="1" ht="27" customHeight="1" x14ac:dyDescent="0.25"/>
    <row r="191" spans="1:6" s="17" customFormat="1" ht="27" customHeight="1" x14ac:dyDescent="0.25"/>
    <row r="192" spans="1:6" s="17" customFormat="1" ht="27" customHeight="1" x14ac:dyDescent="0.25"/>
    <row r="193" s="17" customFormat="1" ht="27" customHeight="1" x14ac:dyDescent="0.25"/>
    <row r="194" s="17" customFormat="1" ht="27" customHeight="1" x14ac:dyDescent="0.25"/>
    <row r="195" s="17" customFormat="1" ht="27" customHeight="1" x14ac:dyDescent="0.25"/>
    <row r="196" s="17" customFormat="1" ht="27" customHeight="1" x14ac:dyDescent="0.25"/>
    <row r="197" s="17" customFormat="1" ht="27" customHeight="1" x14ac:dyDescent="0.25"/>
    <row r="198" s="17" customFormat="1" ht="27" customHeight="1" x14ac:dyDescent="0.25"/>
    <row r="199" s="17" customFormat="1" ht="27" customHeight="1" x14ac:dyDescent="0.25"/>
    <row r="200" s="17" customFormat="1" ht="27" customHeight="1" x14ac:dyDescent="0.25"/>
    <row r="201" s="17" customFormat="1" ht="27" customHeight="1" x14ac:dyDescent="0.25"/>
    <row r="202" s="17" customFormat="1" ht="27" customHeight="1" x14ac:dyDescent="0.25"/>
    <row r="203" s="17" customFormat="1" ht="27" customHeight="1" x14ac:dyDescent="0.25"/>
    <row r="204" s="17" customFormat="1" ht="27" customHeight="1" x14ac:dyDescent="0.25"/>
    <row r="205" s="17" customFormat="1" ht="27" customHeight="1" x14ac:dyDescent="0.25"/>
    <row r="206" s="17" customFormat="1" ht="27" customHeight="1" x14ac:dyDescent="0.25"/>
    <row r="207" s="17" customFormat="1" ht="27" customHeight="1" x14ac:dyDescent="0.25"/>
    <row r="208" s="17" customFormat="1" ht="27" customHeight="1" x14ac:dyDescent="0.25"/>
    <row r="209" s="17" customFormat="1" ht="27" customHeight="1" x14ac:dyDescent="0.25"/>
    <row r="210" s="17" customFormat="1" ht="27" customHeight="1" x14ac:dyDescent="0.25"/>
    <row r="211" s="17" customFormat="1" ht="27" customHeight="1" x14ac:dyDescent="0.25"/>
    <row r="212" s="17" customFormat="1" ht="27" customHeight="1" x14ac:dyDescent="0.25"/>
    <row r="213" s="17" customFormat="1" ht="27" customHeight="1" x14ac:dyDescent="0.25"/>
    <row r="214" s="17" customFormat="1" ht="27" customHeight="1" x14ac:dyDescent="0.25"/>
    <row r="215" s="17" customFormat="1" ht="27" customHeight="1" x14ac:dyDescent="0.25"/>
    <row r="216" s="17" customFormat="1" ht="27" customHeight="1" x14ac:dyDescent="0.25"/>
    <row r="217" s="17" customFormat="1" ht="27" customHeight="1" x14ac:dyDescent="0.25"/>
    <row r="218" s="17" customFormat="1" ht="27" customHeight="1" x14ac:dyDescent="0.25"/>
    <row r="219" s="17" customFormat="1" ht="27" customHeight="1" x14ac:dyDescent="0.25"/>
    <row r="220" s="17" customFormat="1" ht="27" customHeight="1" x14ac:dyDescent="0.25"/>
    <row r="221" s="17" customFormat="1" ht="27" customHeight="1" x14ac:dyDescent="0.25"/>
    <row r="222" s="17" customFormat="1" ht="27" customHeight="1" x14ac:dyDescent="0.25"/>
    <row r="223" s="17" customFormat="1" ht="27" customHeight="1" x14ac:dyDescent="0.25"/>
    <row r="224" s="17" customFormat="1" ht="27" customHeight="1" x14ac:dyDescent="0.25"/>
    <row r="225" s="17" customFormat="1" ht="27" customHeight="1" x14ac:dyDescent="0.25"/>
    <row r="226" s="17" customFormat="1" ht="27" customHeight="1" x14ac:dyDescent="0.25"/>
    <row r="227" s="17" customFormat="1" ht="27" customHeight="1" x14ac:dyDescent="0.25"/>
    <row r="228" s="17" customFormat="1" ht="27" customHeight="1" x14ac:dyDescent="0.25"/>
    <row r="229" s="17" customFormat="1" ht="27" customHeight="1" x14ac:dyDescent="0.25"/>
    <row r="230" s="17" customFormat="1" ht="27" customHeight="1" x14ac:dyDescent="0.25"/>
    <row r="231" s="17" customFormat="1" ht="27" customHeight="1" x14ac:dyDescent="0.25"/>
    <row r="232" s="17" customFormat="1" ht="27" customHeight="1" x14ac:dyDescent="0.25"/>
    <row r="233" s="17" customFormat="1" ht="27" customHeight="1" x14ac:dyDescent="0.25"/>
    <row r="234" s="17" customFormat="1" ht="27" customHeight="1" x14ac:dyDescent="0.25"/>
    <row r="235" s="17" customFormat="1" ht="27" customHeight="1" x14ac:dyDescent="0.25"/>
    <row r="236" s="17" customFormat="1" ht="27" customHeight="1" x14ac:dyDescent="0.25"/>
    <row r="237" s="17" customFormat="1" ht="27" customHeight="1" x14ac:dyDescent="0.25"/>
    <row r="238" s="17" customFormat="1" ht="27" customHeight="1" x14ac:dyDescent="0.25"/>
    <row r="239" s="17" customFormat="1" ht="27" customHeight="1" x14ac:dyDescent="0.25"/>
    <row r="240" s="17" customFormat="1" ht="27" customHeight="1" x14ac:dyDescent="0.25"/>
    <row r="241" s="17" customFormat="1" ht="27" customHeight="1" x14ac:dyDescent="0.25"/>
    <row r="242" s="17" customFormat="1" ht="27" customHeight="1" x14ac:dyDescent="0.25"/>
    <row r="243" s="17" customFormat="1" ht="27" customHeight="1" x14ac:dyDescent="0.25"/>
    <row r="244" s="17" customFormat="1" ht="27" customHeight="1" x14ac:dyDescent="0.25"/>
    <row r="245" s="17" customFormat="1" ht="27" customHeight="1" x14ac:dyDescent="0.25"/>
    <row r="246" s="17" customFormat="1" ht="27" customHeight="1" x14ac:dyDescent="0.25"/>
    <row r="247" s="17" customFormat="1" ht="27" customHeight="1" x14ac:dyDescent="0.25"/>
    <row r="248" s="17" customFormat="1" ht="27" customHeight="1" x14ac:dyDescent="0.25"/>
    <row r="249" s="17" customFormat="1" ht="27" customHeight="1" x14ac:dyDescent="0.25"/>
    <row r="250" s="17" customFormat="1" ht="27" customHeight="1" x14ac:dyDescent="0.25"/>
    <row r="251" s="17" customFormat="1" ht="27" customHeight="1" x14ac:dyDescent="0.25"/>
    <row r="252" s="17" customFormat="1" ht="27" customHeight="1" x14ac:dyDescent="0.25"/>
    <row r="253" s="17" customFormat="1" ht="27" customHeight="1" x14ac:dyDescent="0.25"/>
    <row r="254" s="17" customFormat="1" ht="27" customHeight="1" x14ac:dyDescent="0.25"/>
    <row r="255" s="17" customFormat="1" ht="27" customHeight="1" x14ac:dyDescent="0.25"/>
    <row r="256" s="17" customFormat="1" ht="27" customHeight="1" x14ac:dyDescent="0.25"/>
    <row r="257" s="17" customFormat="1" ht="27" customHeight="1" x14ac:dyDescent="0.25"/>
    <row r="258" s="17" customFormat="1" ht="27" customHeight="1" x14ac:dyDescent="0.25"/>
    <row r="259" s="17" customFormat="1" ht="27" customHeight="1" x14ac:dyDescent="0.25"/>
    <row r="260" s="17" customFormat="1" ht="27" customHeight="1" x14ac:dyDescent="0.25"/>
    <row r="261" s="17" customFormat="1" ht="27" customHeight="1" x14ac:dyDescent="0.25"/>
    <row r="262" s="17" customFormat="1" ht="27" customHeight="1" x14ac:dyDescent="0.25"/>
    <row r="263" s="17" customFormat="1" ht="27" customHeight="1" x14ac:dyDescent="0.25"/>
    <row r="264" ht="27" customHeight="1" x14ac:dyDescent="0.25"/>
    <row r="265" ht="27" customHeight="1" x14ac:dyDescent="0.25"/>
    <row r="266" ht="27" customHeight="1" x14ac:dyDescent="0.25"/>
  </sheetData>
  <sheetProtection sheet="1" objects="1" scenarios="1"/>
  <dataConsolidate/>
  <mergeCells count="94">
    <mergeCell ref="A129:E129"/>
    <mergeCell ref="A120:E120"/>
    <mergeCell ref="A121:E121"/>
    <mergeCell ref="A148:E148"/>
    <mergeCell ref="A147:E147"/>
    <mergeCell ref="A138:E138"/>
    <mergeCell ref="A139:E139"/>
    <mergeCell ref="A130:E130"/>
    <mergeCell ref="A174:E174"/>
    <mergeCell ref="A175:E175"/>
    <mergeCell ref="A166:E166"/>
    <mergeCell ref="A165:E165"/>
    <mergeCell ref="A156:E156"/>
    <mergeCell ref="A157:E157"/>
    <mergeCell ref="A112:E112"/>
    <mergeCell ref="A111:E111"/>
    <mergeCell ref="A102:E102"/>
    <mergeCell ref="A103:E103"/>
    <mergeCell ref="A94:E94"/>
    <mergeCell ref="B87:E87"/>
    <mergeCell ref="A89:B89"/>
    <mergeCell ref="C89:F89"/>
    <mergeCell ref="A93:E93"/>
    <mergeCell ref="B84:E84"/>
    <mergeCell ref="B85:E85"/>
    <mergeCell ref="B86:E86"/>
    <mergeCell ref="A81:E81"/>
    <mergeCell ref="B82:E82"/>
    <mergeCell ref="B83:E83"/>
    <mergeCell ref="B77:E77"/>
    <mergeCell ref="B78:E78"/>
    <mergeCell ref="B79:E79"/>
    <mergeCell ref="B74:E74"/>
    <mergeCell ref="B75:E75"/>
    <mergeCell ref="B76:E76"/>
    <mergeCell ref="B70:E70"/>
    <mergeCell ref="B71:E71"/>
    <mergeCell ref="A73:E73"/>
    <mergeCell ref="B67:E67"/>
    <mergeCell ref="B68:E68"/>
    <mergeCell ref="B69:E69"/>
    <mergeCell ref="B63:E63"/>
    <mergeCell ref="A65:E65"/>
    <mergeCell ref="B66:E66"/>
    <mergeCell ref="B60:E60"/>
    <mergeCell ref="B61:E61"/>
    <mergeCell ref="B62:E62"/>
    <mergeCell ref="A57:E57"/>
    <mergeCell ref="B58:E58"/>
    <mergeCell ref="B59:E59"/>
    <mergeCell ref="B53:E53"/>
    <mergeCell ref="B54:E54"/>
    <mergeCell ref="B55:E55"/>
    <mergeCell ref="B50:E50"/>
    <mergeCell ref="B51:E51"/>
    <mergeCell ref="B52:E52"/>
    <mergeCell ref="B46:E46"/>
    <mergeCell ref="B47:E47"/>
    <mergeCell ref="A49:E49"/>
    <mergeCell ref="B43:E43"/>
    <mergeCell ref="B44:E44"/>
    <mergeCell ref="B45:E45"/>
    <mergeCell ref="B39:E39"/>
    <mergeCell ref="A41:E41"/>
    <mergeCell ref="B42:E42"/>
    <mergeCell ref="B36:E36"/>
    <mergeCell ref="B37:E37"/>
    <mergeCell ref="B38:E38"/>
    <mergeCell ref="A33:E33"/>
    <mergeCell ref="B34:E34"/>
    <mergeCell ref="B35:E35"/>
    <mergeCell ref="B29:E29"/>
    <mergeCell ref="B30:E30"/>
    <mergeCell ref="B31:E31"/>
    <mergeCell ref="B26:E26"/>
    <mergeCell ref="B27:E27"/>
    <mergeCell ref="B28:E28"/>
    <mergeCell ref="B22:E22"/>
    <mergeCell ref="B23:E23"/>
    <mergeCell ref="A25:E25"/>
    <mergeCell ref="B19:E19"/>
    <mergeCell ref="B20:E20"/>
    <mergeCell ref="B21:E21"/>
    <mergeCell ref="B15:E15"/>
    <mergeCell ref="A17:E17"/>
    <mergeCell ref="B18:E18"/>
    <mergeCell ref="A1:B1"/>
    <mergeCell ref="C1:F1"/>
    <mergeCell ref="B12:E12"/>
    <mergeCell ref="B13:E13"/>
    <mergeCell ref="B14:E14"/>
    <mergeCell ref="A9:E9"/>
    <mergeCell ref="B10:E10"/>
    <mergeCell ref="B11:E11"/>
  </mergeCells>
  <pageMargins left="0.70866141732283472" right="0.70866141732283472" top="0.98425196850393704" bottom="1.1811023622047245" header="0.31496062992125984" footer="0.31496062992125984"/>
  <pageSetup paperSize="9" scale="83" orientation="landscape" horizontalDpi="30066" verticalDpi="26478" r:id="rId1"/>
  <headerFooter alignWithMargins="0">
    <oddFooter>&amp;L&amp;"Arial,Standard"&amp;7&amp;F / &amp;A&amp;R&amp;"Arial,Standard"&amp;7Seite &amp;P von &amp;N</oddFooter>
  </headerFooter>
  <rowBreaks count="4" manualBreakCount="4">
    <brk id="23" max="5" man="1"/>
    <brk id="39" max="5" man="1"/>
    <brk id="55" max="5" man="1"/>
    <brk id="71" max="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17</vt:i4>
      </vt:variant>
    </vt:vector>
  </HeadingPairs>
  <TitlesOfParts>
    <vt:vector size="26" baseType="lpstr">
      <vt:lpstr>ANLEITUNG</vt:lpstr>
      <vt:lpstr>ALLGEMEINES</vt:lpstr>
      <vt:lpstr>JURY</vt:lpstr>
      <vt:lpstr>KRITERIEN</vt:lpstr>
      <vt:lpstr>ANGEBOT</vt:lpstr>
      <vt:lpstr>KRITERIENBOGEN</vt:lpstr>
      <vt:lpstr>BEWERTUNGSBOGEN</vt:lpstr>
      <vt:lpstr>BEWERTUNGEN</vt:lpstr>
      <vt:lpstr>ERGEBNISSE</vt:lpstr>
      <vt:lpstr>ALLGEMEINES!Druckbereich</vt:lpstr>
      <vt:lpstr>ANGEBOT!Druckbereich</vt:lpstr>
      <vt:lpstr>ANLEITUNG!Druckbereich</vt:lpstr>
      <vt:lpstr>BEWERTUNGEN!Druckbereich</vt:lpstr>
      <vt:lpstr>BEWERTUNGSBOGEN!Druckbereich</vt:lpstr>
      <vt:lpstr>ERGEBNISSE!Druckbereich</vt:lpstr>
      <vt:lpstr>JURY!Druckbereich</vt:lpstr>
      <vt:lpstr>KRITERIEN!Druckbereich</vt:lpstr>
      <vt:lpstr>KRITERIENBOGEN!Druckbereich</vt:lpstr>
      <vt:lpstr>ALLGEMEINES!Drucktitel</vt:lpstr>
      <vt:lpstr>ANGEBOT!Drucktitel</vt:lpstr>
      <vt:lpstr>ANLEITUNG!Drucktitel</vt:lpstr>
      <vt:lpstr>BEWERTUNGEN!Drucktitel</vt:lpstr>
      <vt:lpstr>ERGEBNISSE!Drucktitel</vt:lpstr>
      <vt:lpstr>JURY!Drucktitel</vt:lpstr>
      <vt:lpstr>KRITERIEN!Drucktitel</vt:lpstr>
      <vt:lpstr>JURY!JurorInnen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Thomas Steffl</cp:lastModifiedBy>
  <cp:lastPrinted>2016-09-08T12:03:42Z</cp:lastPrinted>
  <dcterms:created xsi:type="dcterms:W3CDTF">2015-10-20T16:16:05Z</dcterms:created>
  <dcterms:modified xsi:type="dcterms:W3CDTF">2016-09-09T08:24:41Z</dcterms:modified>
</cp:coreProperties>
</file>